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375" yWindow="15" windowWidth="11520" windowHeight="11310"/>
  </bookViews>
  <sheets>
    <sheet name="Лист1" sheetId="1" r:id="rId1"/>
    <sheet name="повна" sheetId="4" state="hidden" r:id="rId2"/>
    <sheet name="Лист2" sheetId="5" r:id="rId3"/>
  </sheets>
  <definedNames>
    <definedName name="_xlnm.Print_Area" localSheetId="0">Лист1!$A$2:$N$59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8" i="1" l="1"/>
  <c r="I49" i="1"/>
  <c r="H46" i="1" l="1"/>
  <c r="H47" i="1"/>
  <c r="I81" i="4" l="1"/>
  <c r="E88" i="4"/>
  <c r="C88" i="4"/>
  <c r="J87" i="4"/>
  <c r="G87" i="4"/>
  <c r="O87" i="4" s="1"/>
  <c r="F87" i="4"/>
  <c r="N86" i="4"/>
  <c r="J86" i="4"/>
  <c r="K86" i="4" s="1"/>
  <c r="G86" i="4"/>
  <c r="O86" i="4" s="1"/>
  <c r="F86" i="4"/>
  <c r="N85" i="4"/>
  <c r="K85" i="4"/>
  <c r="J85" i="4"/>
  <c r="G85" i="4"/>
  <c r="O85" i="4" s="1"/>
  <c r="F85" i="4"/>
  <c r="E83" i="4"/>
  <c r="C83" i="4"/>
  <c r="AG81" i="4"/>
  <c r="O81" i="4"/>
  <c r="K81" i="4"/>
  <c r="F81" i="4"/>
  <c r="O79" i="4"/>
  <c r="K79" i="4"/>
  <c r="AG79" i="4"/>
  <c r="F79" i="4"/>
  <c r="K77" i="4"/>
  <c r="J77" i="4"/>
  <c r="G77" i="4"/>
  <c r="O77" i="4" s="1"/>
  <c r="D77" i="4"/>
  <c r="F77" i="4" s="1"/>
  <c r="N75" i="4"/>
  <c r="K75" i="4"/>
  <c r="J75" i="4"/>
  <c r="I75" i="4"/>
  <c r="L75" i="4" s="1"/>
  <c r="H75" i="4"/>
  <c r="G75" i="4"/>
  <c r="O75" i="4" s="1"/>
  <c r="F75" i="4"/>
  <c r="E73" i="4"/>
  <c r="C73" i="4"/>
  <c r="N72" i="4"/>
  <c r="J72" i="4"/>
  <c r="K72" i="4" s="1"/>
  <c r="G72" i="4"/>
  <c r="O72" i="4" s="1"/>
  <c r="F72" i="4"/>
  <c r="O71" i="4"/>
  <c r="N71" i="4"/>
  <c r="K71" i="4"/>
  <c r="I71" i="4"/>
  <c r="F71" i="4"/>
  <c r="E69" i="4"/>
  <c r="C69" i="4"/>
  <c r="N68" i="4"/>
  <c r="J68" i="4"/>
  <c r="K68" i="4" s="1"/>
  <c r="G68" i="4"/>
  <c r="O68" i="4" s="1"/>
  <c r="F68" i="4"/>
  <c r="N67" i="4"/>
  <c r="F67" i="4"/>
  <c r="N66" i="4"/>
  <c r="K66" i="4"/>
  <c r="J66" i="4"/>
  <c r="I66" i="4"/>
  <c r="L66" i="4" s="1"/>
  <c r="H66" i="4"/>
  <c r="G66" i="4"/>
  <c r="O66" i="4" s="1"/>
  <c r="F66" i="4"/>
  <c r="O65" i="4"/>
  <c r="N65" i="4"/>
  <c r="J65" i="4"/>
  <c r="K65" i="4" s="1"/>
  <c r="H65" i="4"/>
  <c r="I65" i="4" s="1"/>
  <c r="L65" i="4" s="1"/>
  <c r="G65" i="4"/>
  <c r="F65" i="4"/>
  <c r="N64" i="4"/>
  <c r="K64" i="4"/>
  <c r="J64" i="4"/>
  <c r="I64" i="4"/>
  <c r="L64" i="4" s="1"/>
  <c r="H64" i="4"/>
  <c r="G64" i="4"/>
  <c r="O64" i="4" s="1"/>
  <c r="F64" i="4"/>
  <c r="N57" i="4"/>
  <c r="K57" i="4"/>
  <c r="J57" i="4"/>
  <c r="I57" i="4"/>
  <c r="L57" i="4" s="1"/>
  <c r="H57" i="4"/>
  <c r="G57" i="4"/>
  <c r="F57" i="4"/>
  <c r="E55" i="4"/>
  <c r="C55" i="4"/>
  <c r="N54" i="4"/>
  <c r="J54" i="4"/>
  <c r="K54" i="4" s="1"/>
  <c r="G54" i="4"/>
  <c r="O54" i="4" s="1"/>
  <c r="F54" i="4"/>
  <c r="N53" i="4"/>
  <c r="K53" i="4"/>
  <c r="J53" i="4"/>
  <c r="G53" i="4"/>
  <c r="O53" i="4" s="1"/>
  <c r="F53" i="4"/>
  <c r="N52" i="4"/>
  <c r="J52" i="4"/>
  <c r="K52" i="4" s="1"/>
  <c r="G52" i="4"/>
  <c r="O52" i="4" s="1"/>
  <c r="F52" i="4"/>
  <c r="N51" i="4"/>
  <c r="K51" i="4"/>
  <c r="J51" i="4"/>
  <c r="G51" i="4"/>
  <c r="O51" i="4" s="1"/>
  <c r="F51" i="4"/>
  <c r="O50" i="4"/>
  <c r="N50" i="4"/>
  <c r="K50" i="4"/>
  <c r="J50" i="4"/>
  <c r="H50" i="4"/>
  <c r="I50" i="4" s="1"/>
  <c r="L50" i="4" s="1"/>
  <c r="G50" i="4"/>
  <c r="F50" i="4"/>
  <c r="N49" i="4"/>
  <c r="K49" i="4"/>
  <c r="J49" i="4"/>
  <c r="G49" i="4"/>
  <c r="O49" i="4" s="1"/>
  <c r="F49" i="4"/>
  <c r="N48" i="4"/>
  <c r="J48" i="4"/>
  <c r="K48" i="4" s="1"/>
  <c r="G48" i="4"/>
  <c r="O48" i="4" s="1"/>
  <c r="F48" i="4"/>
  <c r="N47" i="4"/>
  <c r="K47" i="4"/>
  <c r="J47" i="4"/>
  <c r="G47" i="4"/>
  <c r="O47" i="4" s="1"/>
  <c r="F47" i="4"/>
  <c r="N46" i="4"/>
  <c r="J46" i="4"/>
  <c r="K46" i="4" s="1"/>
  <c r="H46" i="4"/>
  <c r="I46" i="4" s="1"/>
  <c r="L46" i="4" s="1"/>
  <c r="G46" i="4"/>
  <c r="O46" i="4" s="1"/>
  <c r="F46" i="4"/>
  <c r="N45" i="4"/>
  <c r="J45" i="4"/>
  <c r="K45" i="4" s="1"/>
  <c r="G45" i="4"/>
  <c r="O45" i="4" s="1"/>
  <c r="F45" i="4"/>
  <c r="E43" i="4"/>
  <c r="C43" i="4"/>
  <c r="N42" i="4"/>
  <c r="J42" i="4"/>
  <c r="K42" i="4" s="1"/>
  <c r="G42" i="4"/>
  <c r="O42" i="4" s="1"/>
  <c r="F42" i="4"/>
  <c r="N41" i="4"/>
  <c r="J41" i="4"/>
  <c r="K41" i="4" s="1"/>
  <c r="G41" i="4"/>
  <c r="O41" i="4" s="1"/>
  <c r="F41" i="4"/>
  <c r="N40" i="4"/>
  <c r="J40" i="4"/>
  <c r="K40" i="4" s="1"/>
  <c r="G40" i="4"/>
  <c r="O40" i="4" s="1"/>
  <c r="F40" i="4"/>
  <c r="E38" i="4"/>
  <c r="C38" i="4"/>
  <c r="N37" i="4"/>
  <c r="J37" i="4"/>
  <c r="K37" i="4" s="1"/>
  <c r="G37" i="4"/>
  <c r="O37" i="4" s="1"/>
  <c r="F37" i="4"/>
  <c r="N36" i="4"/>
  <c r="J36" i="4"/>
  <c r="K36" i="4" s="1"/>
  <c r="G36" i="4"/>
  <c r="O36" i="4" s="1"/>
  <c r="F36" i="4"/>
  <c r="N35" i="4"/>
  <c r="J35" i="4"/>
  <c r="K35" i="4" s="1"/>
  <c r="G35" i="4"/>
  <c r="O35" i="4" s="1"/>
  <c r="F35" i="4"/>
  <c r="E33" i="4"/>
  <c r="C33" i="4"/>
  <c r="N32" i="4"/>
  <c r="L32" i="4"/>
  <c r="J32" i="4"/>
  <c r="K32" i="4" s="1"/>
  <c r="I32" i="4"/>
  <c r="G32" i="4"/>
  <c r="O32" i="4" s="1"/>
  <c r="F32" i="4"/>
  <c r="N31" i="4"/>
  <c r="L31" i="4"/>
  <c r="J31" i="4"/>
  <c r="K31" i="4" s="1"/>
  <c r="I31" i="4"/>
  <c r="G31" i="4"/>
  <c r="O31" i="4" s="1"/>
  <c r="F31" i="4"/>
  <c r="N30" i="4"/>
  <c r="J30" i="4"/>
  <c r="K30" i="4" s="1"/>
  <c r="G30" i="4"/>
  <c r="O30" i="4" s="1"/>
  <c r="F30" i="4"/>
  <c r="N29" i="4"/>
  <c r="J29" i="4"/>
  <c r="K29" i="4" s="1"/>
  <c r="G29" i="4"/>
  <c r="O29" i="4" s="1"/>
  <c r="F29" i="4"/>
  <c r="N28" i="4"/>
  <c r="K28" i="4"/>
  <c r="J28" i="4"/>
  <c r="I28" i="4"/>
  <c r="L28" i="4" s="1"/>
  <c r="H28" i="4"/>
  <c r="G28" i="4"/>
  <c r="O28" i="4" s="1"/>
  <c r="F28" i="4"/>
  <c r="N27" i="4"/>
  <c r="K27" i="4"/>
  <c r="J27" i="4"/>
  <c r="G27" i="4"/>
  <c r="O27" i="4" s="1"/>
  <c r="F27" i="4"/>
  <c r="E25" i="4"/>
  <c r="C25" i="4"/>
  <c r="N24" i="4"/>
  <c r="J24" i="4"/>
  <c r="K24" i="4" s="1"/>
  <c r="G24" i="4"/>
  <c r="O24" i="4" s="1"/>
  <c r="F24" i="4"/>
  <c r="N23" i="4"/>
  <c r="J23" i="4"/>
  <c r="K23" i="4" s="1"/>
  <c r="G23" i="4"/>
  <c r="O23" i="4" s="1"/>
  <c r="F23" i="4"/>
  <c r="N22" i="4"/>
  <c r="J22" i="4"/>
  <c r="K22" i="4" s="1"/>
  <c r="G22" i="4"/>
  <c r="O22" i="4" s="1"/>
  <c r="F22" i="4"/>
  <c r="N21" i="4"/>
  <c r="J21" i="4"/>
  <c r="K21" i="4" s="1"/>
  <c r="G21" i="4"/>
  <c r="O21" i="4" s="1"/>
  <c r="F21" i="4"/>
  <c r="N20" i="4"/>
  <c r="K20" i="4"/>
  <c r="J20" i="4"/>
  <c r="G20" i="4"/>
  <c r="O20" i="4" s="1"/>
  <c r="F20" i="4"/>
  <c r="N19" i="4"/>
  <c r="J19" i="4"/>
  <c r="K19" i="4" s="1"/>
  <c r="G19" i="4"/>
  <c r="O19" i="4" s="1"/>
  <c r="F19" i="4"/>
  <c r="N18" i="4"/>
  <c r="K18" i="4"/>
  <c r="J18" i="4"/>
  <c r="G18" i="4"/>
  <c r="O18" i="4" s="1"/>
  <c r="F18" i="4"/>
  <c r="N17" i="4"/>
  <c r="J17" i="4"/>
  <c r="K17" i="4" s="1"/>
  <c r="G17" i="4"/>
  <c r="O17" i="4" s="1"/>
  <c r="F17" i="4"/>
  <c r="N16" i="4"/>
  <c r="L16" i="4"/>
  <c r="J16" i="4"/>
  <c r="K16" i="4" s="1"/>
  <c r="I16" i="4"/>
  <c r="G16" i="4"/>
  <c r="O16" i="4" s="1"/>
  <c r="F16" i="4"/>
  <c r="N15" i="4"/>
  <c r="K15" i="4"/>
  <c r="J15" i="4"/>
  <c r="G15" i="4"/>
  <c r="O15" i="4" s="1"/>
  <c r="F15" i="4"/>
  <c r="N12" i="4"/>
  <c r="N62" i="4" s="1"/>
  <c r="B7" i="4"/>
  <c r="E85" i="1"/>
  <c r="H84" i="1"/>
  <c r="I84" i="1" s="1"/>
  <c r="L84" i="1" s="1"/>
  <c r="F84" i="1"/>
  <c r="K83" i="1"/>
  <c r="H83" i="1"/>
  <c r="I83" i="1" s="1"/>
  <c r="L83" i="1" s="1"/>
  <c r="F83" i="1"/>
  <c r="K82" i="1"/>
  <c r="H82" i="1"/>
  <c r="I82" i="1" s="1"/>
  <c r="F82" i="1"/>
  <c r="E80" i="1"/>
  <c r="C80" i="1"/>
  <c r="K78" i="1"/>
  <c r="H78" i="1"/>
  <c r="I78" i="1" s="1"/>
  <c r="L78" i="1" s="1"/>
  <c r="F78" i="1"/>
  <c r="L76" i="1"/>
  <c r="K76" i="1"/>
  <c r="I76" i="1"/>
  <c r="F76" i="1"/>
  <c r="E74" i="1"/>
  <c r="C74" i="1"/>
  <c r="K73" i="1"/>
  <c r="I73" i="1"/>
  <c r="I74" i="1" s="1"/>
  <c r="L74" i="1" s="1"/>
  <c r="H73" i="1"/>
  <c r="H72" i="4" s="1"/>
  <c r="F73" i="1"/>
  <c r="L72" i="1"/>
  <c r="I72" i="1"/>
  <c r="E70" i="1"/>
  <c r="C70" i="1"/>
  <c r="K69" i="1"/>
  <c r="H69" i="1"/>
  <c r="H68" i="4" s="1"/>
  <c r="F69" i="1"/>
  <c r="F68" i="1"/>
  <c r="L67" i="1"/>
  <c r="K67" i="1"/>
  <c r="I67" i="1"/>
  <c r="F67" i="1"/>
  <c r="L66" i="1"/>
  <c r="K66" i="1"/>
  <c r="I66" i="1"/>
  <c r="F66" i="1"/>
  <c r="N64" i="1"/>
  <c r="L59" i="1"/>
  <c r="K59" i="1"/>
  <c r="I59" i="1"/>
  <c r="F59" i="1"/>
  <c r="L58" i="1"/>
  <c r="K58" i="1"/>
  <c r="I58" i="1"/>
  <c r="F58" i="1"/>
  <c r="E56" i="1"/>
  <c r="C56" i="1"/>
  <c r="K55" i="1"/>
  <c r="H55" i="1"/>
  <c r="H54" i="4" s="1"/>
  <c r="I54" i="4" s="1"/>
  <c r="L54" i="4" s="1"/>
  <c r="F55" i="1"/>
  <c r="K54" i="1"/>
  <c r="H54" i="1"/>
  <c r="H53" i="4" s="1"/>
  <c r="I53" i="4" s="1"/>
  <c r="L53" i="4" s="1"/>
  <c r="F54" i="1"/>
  <c r="K53" i="1"/>
  <c r="H53" i="1"/>
  <c r="H52" i="4" s="1"/>
  <c r="I52" i="4" s="1"/>
  <c r="L52" i="4" s="1"/>
  <c r="F53" i="1"/>
  <c r="K52" i="1"/>
  <c r="H52" i="1"/>
  <c r="H51" i="4" s="1"/>
  <c r="F52" i="1"/>
  <c r="L51" i="1"/>
  <c r="K51" i="1"/>
  <c r="I51" i="1"/>
  <c r="F51" i="1"/>
  <c r="K50" i="1"/>
  <c r="I50" i="1"/>
  <c r="L50" i="1" s="1"/>
  <c r="F50" i="1"/>
  <c r="K49" i="1"/>
  <c r="H48" i="4"/>
  <c r="I48" i="4" s="1"/>
  <c r="L48" i="4" s="1"/>
  <c r="F49" i="1"/>
  <c r="K48" i="1"/>
  <c r="H47" i="4"/>
  <c r="I47" i="4" s="1"/>
  <c r="L47" i="4" s="1"/>
  <c r="F48" i="1"/>
  <c r="K47" i="1"/>
  <c r="L47" i="1"/>
  <c r="F47" i="1"/>
  <c r="K46" i="1"/>
  <c r="H45" i="4"/>
  <c r="I45" i="4" s="1"/>
  <c r="L45" i="4" s="1"/>
  <c r="F46" i="1"/>
  <c r="E44" i="1"/>
  <c r="C44" i="1"/>
  <c r="K43" i="1"/>
  <c r="H43" i="1"/>
  <c r="H42" i="4" s="1"/>
  <c r="I42" i="4" s="1"/>
  <c r="L42" i="4" s="1"/>
  <c r="F43" i="1"/>
  <c r="K42" i="1"/>
  <c r="H42" i="1"/>
  <c r="I42" i="1" s="1"/>
  <c r="L42" i="1" s="1"/>
  <c r="F42" i="1"/>
  <c r="K41" i="1"/>
  <c r="H41" i="1"/>
  <c r="F41" i="1"/>
  <c r="E39" i="1"/>
  <c r="C39" i="1"/>
  <c r="K38" i="1"/>
  <c r="H38" i="1"/>
  <c r="I38" i="1" s="1"/>
  <c r="L38" i="1" s="1"/>
  <c r="F38" i="1"/>
  <c r="K37" i="1"/>
  <c r="H37" i="1"/>
  <c r="H36" i="4" s="1"/>
  <c r="I36" i="4" s="1"/>
  <c r="L36" i="4" s="1"/>
  <c r="F37" i="1"/>
  <c r="K36" i="1"/>
  <c r="H36" i="1"/>
  <c r="H35" i="4" s="1"/>
  <c r="F36" i="1"/>
  <c r="E34" i="1"/>
  <c r="C34" i="1"/>
  <c r="K33" i="1"/>
  <c r="H33" i="1"/>
  <c r="I33" i="1" s="1"/>
  <c r="L33" i="1" s="1"/>
  <c r="F33" i="1"/>
  <c r="K32" i="1"/>
  <c r="H32" i="1"/>
  <c r="I32" i="1" s="1"/>
  <c r="L32" i="1" s="1"/>
  <c r="F32" i="1"/>
  <c r="K31" i="1"/>
  <c r="H31" i="1"/>
  <c r="H30" i="4" s="1"/>
  <c r="I30" i="4" s="1"/>
  <c r="L30" i="4" s="1"/>
  <c r="F31" i="1"/>
  <c r="K30" i="1"/>
  <c r="H30" i="1"/>
  <c r="F30" i="1"/>
  <c r="L29" i="1"/>
  <c r="K29" i="1"/>
  <c r="H29" i="1"/>
  <c r="F29" i="1"/>
  <c r="L28" i="1"/>
  <c r="K28" i="1"/>
  <c r="H28" i="1"/>
  <c r="H27" i="4" s="1"/>
  <c r="I27" i="4" s="1"/>
  <c r="L27" i="4" s="1"/>
  <c r="F28" i="1"/>
  <c r="E26" i="1"/>
  <c r="C26" i="1"/>
  <c r="K25" i="1"/>
  <c r="H25" i="1"/>
  <c r="H24" i="4" s="1"/>
  <c r="I24" i="4" s="1"/>
  <c r="L24" i="4" s="1"/>
  <c r="K24" i="1"/>
  <c r="H24" i="1"/>
  <c r="H23" i="4" s="1"/>
  <c r="I23" i="4" s="1"/>
  <c r="L23" i="4" s="1"/>
  <c r="K23" i="1"/>
  <c r="H23" i="1"/>
  <c r="H22" i="4" s="1"/>
  <c r="I22" i="4" s="1"/>
  <c r="L22" i="4" s="1"/>
  <c r="K22" i="1"/>
  <c r="H22" i="1"/>
  <c r="H21" i="4" s="1"/>
  <c r="I21" i="4" s="1"/>
  <c r="L21" i="4" s="1"/>
  <c r="K21" i="1"/>
  <c r="H21" i="1"/>
  <c r="H20" i="4" s="1"/>
  <c r="I20" i="4" s="1"/>
  <c r="L20" i="4" s="1"/>
  <c r="K20" i="1"/>
  <c r="H20" i="1"/>
  <c r="I20" i="1" s="1"/>
  <c r="L20" i="1" s="1"/>
  <c r="K19" i="1"/>
  <c r="H19" i="1"/>
  <c r="I19" i="1" s="1"/>
  <c r="L19" i="1" s="1"/>
  <c r="K18" i="1"/>
  <c r="I18" i="1"/>
  <c r="L18" i="1" s="1"/>
  <c r="H18" i="1"/>
  <c r="H17" i="4" s="1"/>
  <c r="I17" i="4" s="1"/>
  <c r="L17" i="4" s="1"/>
  <c r="F18" i="1"/>
  <c r="K17" i="1"/>
  <c r="H17" i="1"/>
  <c r="K16" i="1"/>
  <c r="H16" i="1"/>
  <c r="I16" i="1" s="1"/>
  <c r="I55" i="1" l="1"/>
  <c r="L55" i="1" s="1"/>
  <c r="AG75" i="4"/>
  <c r="H44" i="1"/>
  <c r="I25" i="1"/>
  <c r="L25" i="1" s="1"/>
  <c r="I54" i="1"/>
  <c r="L54" i="1" s="1"/>
  <c r="H49" i="4"/>
  <c r="I49" i="4" s="1"/>
  <c r="L49" i="4" s="1"/>
  <c r="I24" i="1"/>
  <c r="L24" i="1" s="1"/>
  <c r="H18" i="4"/>
  <c r="I18" i="4" s="1"/>
  <c r="L18" i="4" s="1"/>
  <c r="I43" i="1"/>
  <c r="L43" i="1" s="1"/>
  <c r="H34" i="1"/>
  <c r="I23" i="1"/>
  <c r="L23" i="1" s="1"/>
  <c r="H87" i="4"/>
  <c r="I87" i="4" s="1"/>
  <c r="L87" i="4" s="1"/>
  <c r="I69" i="1"/>
  <c r="I70" i="1" s="1"/>
  <c r="L70" i="1" s="1"/>
  <c r="L49" i="1"/>
  <c r="L48" i="1"/>
  <c r="L46" i="1"/>
  <c r="H41" i="4"/>
  <c r="I41" i="4" s="1"/>
  <c r="L41" i="4" s="1"/>
  <c r="I41" i="1"/>
  <c r="L41" i="1" s="1"/>
  <c r="H40" i="4"/>
  <c r="H37" i="4"/>
  <c r="I37" i="4" s="1"/>
  <c r="L37" i="4" s="1"/>
  <c r="I37" i="1"/>
  <c r="L37" i="1" s="1"/>
  <c r="H38" i="4"/>
  <c r="I35" i="4"/>
  <c r="H39" i="1"/>
  <c r="I36" i="1"/>
  <c r="I31" i="1"/>
  <c r="L31" i="1" s="1"/>
  <c r="H29" i="4"/>
  <c r="I30" i="1"/>
  <c r="I22" i="1"/>
  <c r="L22" i="1" s="1"/>
  <c r="I21" i="1"/>
  <c r="L21" i="1" s="1"/>
  <c r="H19" i="4"/>
  <c r="I19" i="4" s="1"/>
  <c r="L19" i="4" s="1"/>
  <c r="H15" i="4"/>
  <c r="I15" i="4" s="1"/>
  <c r="H26" i="1"/>
  <c r="H86" i="4"/>
  <c r="I86" i="4" s="1"/>
  <c r="L86" i="4" s="1"/>
  <c r="I85" i="1"/>
  <c r="L85" i="1" s="1"/>
  <c r="L82" i="1"/>
  <c r="H85" i="1"/>
  <c r="H85" i="4"/>
  <c r="H77" i="4"/>
  <c r="I77" i="4" s="1"/>
  <c r="H73" i="4"/>
  <c r="I72" i="4"/>
  <c r="L73" i="1"/>
  <c r="H74" i="1"/>
  <c r="H69" i="4"/>
  <c r="I68" i="4"/>
  <c r="H70" i="1"/>
  <c r="I53" i="1"/>
  <c r="L53" i="1" s="1"/>
  <c r="I51" i="4"/>
  <c r="I52" i="1"/>
  <c r="H56" i="1"/>
  <c r="I17" i="1"/>
  <c r="L17" i="1" s="1"/>
  <c r="L16" i="1"/>
  <c r="H55" i="4" l="1"/>
  <c r="H43" i="4"/>
  <c r="H25" i="4"/>
  <c r="I44" i="1"/>
  <c r="L44" i="1" s="1"/>
  <c r="L69" i="1"/>
  <c r="I40" i="4"/>
  <c r="I43" i="4" s="1"/>
  <c r="I39" i="1"/>
  <c r="L39" i="1" s="1"/>
  <c r="L36" i="1"/>
  <c r="I38" i="4"/>
  <c r="L35" i="4"/>
  <c r="L30" i="1"/>
  <c r="I34" i="1"/>
  <c r="L34" i="1" s="1"/>
  <c r="I29" i="4"/>
  <c r="H33" i="4"/>
  <c r="H80" i="1"/>
  <c r="H88" i="4"/>
  <c r="I85" i="4"/>
  <c r="AG77" i="4"/>
  <c r="L77" i="4"/>
  <c r="I73" i="4"/>
  <c r="L72" i="4"/>
  <c r="I69" i="4"/>
  <c r="L68" i="4"/>
  <c r="L51" i="4"/>
  <c r="I55" i="4"/>
  <c r="I56" i="1"/>
  <c r="L56" i="1" s="1"/>
  <c r="L52" i="1"/>
  <c r="I26" i="1"/>
  <c r="I25" i="4"/>
  <c r="L15" i="4"/>
  <c r="L40" i="4" l="1"/>
  <c r="H83" i="4"/>
  <c r="O38" i="4"/>
  <c r="AG38" i="4"/>
  <c r="L38" i="4"/>
  <c r="I33" i="4"/>
  <c r="I83" i="4" s="1"/>
  <c r="L29" i="4"/>
  <c r="I88" i="4"/>
  <c r="L85" i="4"/>
  <c r="O73" i="4"/>
  <c r="AG73" i="4"/>
  <c r="L73" i="4"/>
  <c r="O69" i="4"/>
  <c r="L69" i="4"/>
  <c r="AG55" i="4"/>
  <c r="L55" i="4"/>
  <c r="O55" i="4"/>
  <c r="L43" i="4"/>
  <c r="AG43" i="4"/>
  <c r="I80" i="1"/>
  <c r="L80" i="1" s="1"/>
  <c r="L26" i="1"/>
  <c r="AG25" i="4"/>
  <c r="L25" i="4"/>
  <c r="O25" i="4"/>
  <c r="O33" i="4" l="1"/>
  <c r="AG33" i="4"/>
  <c r="L33" i="4"/>
  <c r="AG88" i="4"/>
  <c r="L88" i="4"/>
  <c r="AH92" i="4"/>
  <c r="AH83" i="4"/>
  <c r="O83" i="4"/>
  <c r="AG83" i="4"/>
  <c r="L83" i="4"/>
</calcChain>
</file>

<file path=xl/sharedStrings.xml><?xml version="1.0" encoding="utf-8"?>
<sst xmlns="http://schemas.openxmlformats.org/spreadsheetml/2006/main" count="274" uniqueCount="104">
  <si>
    <t xml:space="preserve">ВОДОГОСПОДАРСЬКА       ОБСТАНОВКА       НА       ВОДОСХОВИЩАХ </t>
  </si>
  <si>
    <t>У    БАСЕЙНІ       РІЧКИ      РОСЬ</t>
  </si>
  <si>
    <t xml:space="preserve"> </t>
  </si>
  <si>
    <t>Проектні дані</t>
  </si>
  <si>
    <t xml:space="preserve">Фактичні дані         </t>
  </si>
  <si>
    <t>Наповнення%</t>
  </si>
  <si>
    <t>Розрахункові екологічні витрати, м³/с</t>
  </si>
  <si>
    <t xml:space="preserve">Відхилення факт . рівня м +/- відносно </t>
  </si>
  <si>
    <t>Водосховища</t>
  </si>
  <si>
    <t xml:space="preserve">Площа </t>
  </si>
  <si>
    <t xml:space="preserve">НПР, </t>
  </si>
  <si>
    <t>Повний 
обєм 
млн м3</t>
  </si>
  <si>
    <t>Встанов-</t>
  </si>
  <si>
    <t>Факт.</t>
  </si>
  <si>
    <t>Вільна</t>
  </si>
  <si>
    <t>Об'єм</t>
  </si>
  <si>
    <t>При-</t>
  </si>
  <si>
    <t>Скид  м³/с</t>
  </si>
  <si>
    <t>лений</t>
  </si>
  <si>
    <t>рівень</t>
  </si>
  <si>
    <t>ємкість</t>
  </si>
  <si>
    <t>плив</t>
  </si>
  <si>
    <t>рівень,</t>
  </si>
  <si>
    <t xml:space="preserve">     га</t>
  </si>
  <si>
    <t>м</t>
  </si>
  <si>
    <t>млн.м³</t>
  </si>
  <si>
    <t>м³/с</t>
  </si>
  <si>
    <t>р.Рось</t>
  </si>
  <si>
    <t xml:space="preserve">Косівське  </t>
  </si>
  <si>
    <t xml:space="preserve">Володарське </t>
  </si>
  <si>
    <t xml:space="preserve">Щербаківське </t>
  </si>
  <si>
    <t xml:space="preserve">Верхнє білоцерківське </t>
  </si>
  <si>
    <t>Білоцерківське середнє</t>
  </si>
  <si>
    <t>Білоцерківське нижнє</t>
  </si>
  <si>
    <t xml:space="preserve">Дибинецьке </t>
  </si>
  <si>
    <t xml:space="preserve">Богуславське </t>
  </si>
  <si>
    <t>Стеблівське</t>
  </si>
  <si>
    <t>Корсунь-Шевченківське</t>
  </si>
  <si>
    <t>разом</t>
  </si>
  <si>
    <t>р.Роська</t>
  </si>
  <si>
    <t>Новоживотівське</t>
  </si>
  <si>
    <t xml:space="preserve"> Осичнянське</t>
  </si>
  <si>
    <t>Тетіївське №1</t>
  </si>
  <si>
    <t>Тетіївське №2</t>
  </si>
  <si>
    <t>Тетіївське №3</t>
  </si>
  <si>
    <t>Скибинецьке</t>
  </si>
  <si>
    <t>р.Молочна</t>
  </si>
  <si>
    <t xml:space="preserve">П'ятигірське </t>
  </si>
  <si>
    <t xml:space="preserve">Галайківське </t>
  </si>
  <si>
    <t xml:space="preserve">Лобачівське </t>
  </si>
  <si>
    <t>р.Сквирка</t>
  </si>
  <si>
    <t xml:space="preserve">Кам'яногребельське </t>
  </si>
  <si>
    <t xml:space="preserve">Пустоварівське верхнє </t>
  </si>
  <si>
    <t xml:space="preserve">Пустоварівське нижнє </t>
  </si>
  <si>
    <t>р.Роставиця</t>
  </si>
  <si>
    <t xml:space="preserve">Ружинське  </t>
  </si>
  <si>
    <t xml:space="preserve">Карабчієвське  </t>
  </si>
  <si>
    <t xml:space="preserve">Трубіївське     </t>
  </si>
  <si>
    <t xml:space="preserve">Паволочське  </t>
  </si>
  <si>
    <t xml:space="preserve">Голуб'ятинське  </t>
  </si>
  <si>
    <t xml:space="preserve">Строківське     </t>
  </si>
  <si>
    <t xml:space="preserve">Чубинське </t>
  </si>
  <si>
    <t>Дулицьке</t>
  </si>
  <si>
    <t xml:space="preserve">Шамраївське </t>
  </si>
  <si>
    <t xml:space="preserve">Матюшівське </t>
  </si>
  <si>
    <t>р.Кам'янка</t>
  </si>
  <si>
    <t xml:space="preserve">Василівське </t>
  </si>
  <si>
    <t xml:space="preserve">Парипсівське  </t>
  </si>
  <si>
    <t xml:space="preserve">Відхилення факт . рівня +/- відносно </t>
  </si>
  <si>
    <t xml:space="preserve">Почуйківське      </t>
  </si>
  <si>
    <t xml:space="preserve">Ставищенське    </t>
  </si>
  <si>
    <t xml:space="preserve">Кожанське       </t>
  </si>
  <si>
    <t>х</t>
  </si>
  <si>
    <t xml:space="preserve">Ковалівське </t>
  </si>
  <si>
    <t>р.Протока</t>
  </si>
  <si>
    <t>Ксаверівське</t>
  </si>
  <si>
    <r>
      <rPr>
        <sz val="9"/>
        <rFont val="Times New Roman"/>
        <charset val="204"/>
      </rPr>
      <t>Саливінківське</t>
    </r>
    <r>
      <rPr>
        <sz val="9"/>
        <rFont val="Times New Roman"/>
        <charset val="204"/>
      </rPr>
      <t xml:space="preserve">                 </t>
    </r>
  </si>
  <si>
    <t>р.Узин</t>
  </si>
  <si>
    <t xml:space="preserve">Блощинецьке </t>
  </si>
  <si>
    <t>р.Жигалка</t>
  </si>
  <si>
    <t>Северинівське</t>
  </si>
  <si>
    <t>р.Росавка</t>
  </si>
  <si>
    <t>Разом по басейну</t>
  </si>
  <si>
    <t>Басейн  Південний Буг р. Гнилий Тікич</t>
  </si>
  <si>
    <t>Брилівське</t>
  </si>
  <si>
    <t>Веселокутське</t>
  </si>
  <si>
    <t>Великоберезянське</t>
  </si>
  <si>
    <t>В. ЛЯСКОВСЬКА</t>
  </si>
  <si>
    <t>У    БАСЕЙНІ       РІЧКИ      РОСЬ  ПОВНА</t>
  </si>
  <si>
    <t xml:space="preserve">Відхилення факт . рівня м 
 +/-   відносно </t>
  </si>
  <si>
    <t xml:space="preserve">Відхилення факт . рівня м 
від   НПР </t>
  </si>
  <si>
    <t xml:space="preserve">Повний </t>
  </si>
  <si>
    <t>об'єм,</t>
  </si>
  <si>
    <t>ємкість,</t>
  </si>
  <si>
    <t>ррпп</t>
  </si>
  <si>
    <t xml:space="preserve">Відхилення факт . рівня +/- м відносно </t>
  </si>
  <si>
    <t>р.Росава</t>
  </si>
  <si>
    <t>Маслівське</t>
  </si>
  <si>
    <t xml:space="preserve"> Карапишівське</t>
  </si>
  <si>
    <t>р.Потік</t>
  </si>
  <si>
    <t xml:space="preserve">           </t>
  </si>
  <si>
    <t>не оновл</t>
  </si>
  <si>
    <t>Ф.ПАРАМОНОВ</t>
  </si>
  <si>
    <t>станом на 20 жовтень 2026р.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</si>
</sst>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24">
    <font>
      <sz val="11"/>
      <color theme="1"/>
      <name val="Calibri"/>
      <charset val="204"/>
      <scheme val="minor"/>
    </font>
    <font>
      <sz val="10"/>
      <name val="Times New Roman"/>
      <charset val="204"/>
    </font>
    <font>
      <b/>
      <sz val="10"/>
      <name val="Times New Roman"/>
      <charset val="204"/>
    </font>
    <font>
      <sz val="11"/>
      <name val="Calibri"/>
      <charset val="204"/>
      <scheme val="minor"/>
    </font>
    <font>
      <sz val="9"/>
      <name val="Times New Roman"/>
      <charset val="204"/>
    </font>
    <font>
      <b/>
      <sz val="9"/>
      <name val="Times New Roman"/>
      <charset val="204"/>
    </font>
    <font>
      <sz val="8"/>
      <name val="Times New Roman"/>
      <charset val="204"/>
    </font>
    <font>
      <sz val="9"/>
      <name val="Calibri"/>
      <charset val="204"/>
      <scheme val="minor"/>
    </font>
    <font>
      <b/>
      <i/>
      <sz val="9"/>
      <name val="Times New Roman"/>
      <charset val="204"/>
    </font>
    <font>
      <b/>
      <sz val="9"/>
      <color rgb="FFFF0000"/>
      <name val="Times New Roman"/>
      <charset val="204"/>
    </font>
    <font>
      <sz val="11"/>
      <color theme="0"/>
      <name val="Calibri"/>
      <charset val="204"/>
      <scheme val="minor"/>
    </font>
    <font>
      <sz val="9"/>
      <color rgb="FFFF0000"/>
      <name val="Times New Roman"/>
      <charset val="204"/>
    </font>
    <font>
      <b/>
      <i/>
      <sz val="9"/>
      <color rgb="FFFF0000"/>
      <name val="Times New Roman"/>
      <charset val="204"/>
    </font>
    <font>
      <i/>
      <sz val="9"/>
      <name val="Times New Roman"/>
      <charset val="204"/>
    </font>
    <font>
      <sz val="9"/>
      <color rgb="FF002060"/>
      <name val="Times New Roman"/>
      <charset val="204"/>
    </font>
    <font>
      <i/>
      <sz val="9"/>
      <color rgb="FFFF0000"/>
      <name val="Times New Roman"/>
      <charset val="204"/>
    </font>
    <font>
      <sz val="9"/>
      <color theme="8" tint="-0.499984740745262"/>
      <name val="Times New Roman"/>
      <charset val="204"/>
    </font>
    <font>
      <sz val="10"/>
      <color theme="1"/>
      <name val="Calibri"/>
      <charset val="204"/>
      <scheme val="minor"/>
    </font>
    <font>
      <sz val="9"/>
      <color theme="1"/>
      <name val="Times New Roman"/>
      <charset val="204"/>
    </font>
    <font>
      <sz val="10"/>
      <name val="Calibri"/>
      <charset val="204"/>
      <scheme val="minor"/>
    </font>
    <font>
      <b/>
      <i/>
      <sz val="11"/>
      <name val="Calibri"/>
      <charset val="204"/>
      <scheme val="minor"/>
    </font>
    <font>
      <b/>
      <i/>
      <sz val="9"/>
      <color theme="1"/>
      <name val="Times New Roman"/>
      <charset val="204"/>
    </font>
    <font>
      <sz val="9"/>
      <color theme="0"/>
      <name val="Times New Roman"/>
      <charset val="204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9" fontId="23" fillId="0" borderId="0" applyFont="0" applyFill="0" applyBorder="0" applyAlignment="0" applyProtection="0"/>
  </cellStyleXfs>
  <cellXfs count="261">
    <xf numFmtId="0" fontId="0" fillId="0" borderId="0" xfId="0"/>
    <xf numFmtId="0" fontId="0" fillId="2" borderId="0" xfId="0" applyFill="1"/>
    <xf numFmtId="0" fontId="1" fillId="0" borderId="0" xfId="0" applyFont="1"/>
    <xf numFmtId="0" fontId="3" fillId="2" borderId="0" xfId="0" applyFont="1" applyFill="1"/>
    <xf numFmtId="0" fontId="1" fillId="0" borderId="1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" fillId="0" borderId="8" xfId="0" applyFont="1" applyBorder="1"/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/>
    <xf numFmtId="0" fontId="4" fillId="0" borderId="0" xfId="0" applyFont="1"/>
    <xf numFmtId="0" fontId="1" fillId="0" borderId="10" xfId="0" applyFont="1" applyBorder="1"/>
    <xf numFmtId="0" fontId="4" fillId="0" borderId="11" xfId="0" applyFont="1" applyBorder="1"/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4" fontId="6" fillId="0" borderId="10" xfId="0" applyNumberFormat="1" applyFont="1" applyBorder="1" applyAlignment="1">
      <alignment vertical="center" wrapText="1"/>
    </xf>
    <xf numFmtId="0" fontId="0" fillId="2" borderId="7" xfId="0" applyFill="1" applyBorder="1"/>
    <xf numFmtId="0" fontId="6" fillId="0" borderId="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3" xfId="0" applyFont="1" applyBorder="1"/>
    <xf numFmtId="0" fontId="3" fillId="0" borderId="7" xfId="0" applyFont="1" applyBorder="1"/>
    <xf numFmtId="0" fontId="1" fillId="0" borderId="7" xfId="0" applyFont="1" applyBorder="1" applyAlignment="1">
      <alignment horizontal="center"/>
    </xf>
    <xf numFmtId="0" fontId="4" fillId="0" borderId="13" xfId="0" applyFont="1" applyBorder="1"/>
    <xf numFmtId="2" fontId="4" fillId="0" borderId="12" xfId="0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" fontId="4" fillId="0" borderId="7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2" fontId="7" fillId="0" borderId="7" xfId="0" applyNumberFormat="1" applyFont="1" applyBorder="1"/>
    <xf numFmtId="2" fontId="4" fillId="0" borderId="4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0" fontId="4" fillId="0" borderId="14" xfId="0" applyFont="1" applyBorder="1"/>
    <xf numFmtId="2" fontId="4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wrapText="1"/>
    </xf>
    <xf numFmtId="2" fontId="4" fillId="0" borderId="5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wrapText="1"/>
    </xf>
    <xf numFmtId="0" fontId="5" fillId="0" borderId="7" xfId="0" applyFont="1" applyBorder="1" applyAlignment="1">
      <alignment horizontal="center"/>
    </xf>
    <xf numFmtId="2" fontId="5" fillId="0" borderId="7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center"/>
    </xf>
    <xf numFmtId="164" fontId="8" fillId="0" borderId="7" xfId="0" applyNumberFormat="1" applyFont="1" applyBorder="1" applyAlignment="1">
      <alignment horizontal="center"/>
    </xf>
    <xf numFmtId="2" fontId="9" fillId="0" borderId="7" xfId="0" applyNumberFormat="1" applyFont="1" applyBorder="1" applyAlignment="1">
      <alignment horizontal="center"/>
    </xf>
    <xf numFmtId="165" fontId="8" fillId="0" borderId="7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10" fillId="2" borderId="7" xfId="0" applyNumberFormat="1" applyFont="1" applyFill="1" applyBorder="1"/>
    <xf numFmtId="2" fontId="0" fillId="3" borderId="0" xfId="0" applyNumberFormat="1" applyFill="1"/>
    <xf numFmtId="2" fontId="5" fillId="0" borderId="4" xfId="0" applyNumberFormat="1" applyFont="1" applyBorder="1" applyAlignment="1">
      <alignment horizontal="center" vertical="center"/>
    </xf>
    <xf numFmtId="2" fontId="4" fillId="0" borderId="4" xfId="0" applyNumberFormat="1" applyFont="1" applyBorder="1"/>
    <xf numFmtId="2" fontId="11" fillId="0" borderId="4" xfId="0" applyNumberFormat="1" applyFont="1" applyBorder="1"/>
    <xf numFmtId="2" fontId="4" fillId="0" borderId="4" xfId="0" applyNumberFormat="1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4" fillId="0" borderId="4" xfId="0" applyNumberFormat="1" applyFont="1" applyBorder="1" applyAlignment="1">
      <alignment horizontal="center" wrapText="1"/>
    </xf>
    <xf numFmtId="2" fontId="4" fillId="0" borderId="10" xfId="0" applyNumberFormat="1" applyFont="1" applyBorder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0" fontId="4" fillId="0" borderId="15" xfId="0" applyFont="1" applyBorder="1"/>
    <xf numFmtId="2" fontId="4" fillId="0" borderId="0" xfId="0" applyNumberFormat="1" applyFont="1" applyAlignment="1">
      <alignment horizontal="center" vertical="center"/>
    </xf>
    <xf numFmtId="2" fontId="4" fillId="0" borderId="14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2" fontId="5" fillId="0" borderId="5" xfId="0" applyNumberFormat="1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/>
    </xf>
    <xf numFmtId="2" fontId="12" fillId="0" borderId="7" xfId="0" applyNumberFormat="1" applyFont="1" applyBorder="1" applyAlignment="1">
      <alignment horizontal="center"/>
    </xf>
    <xf numFmtId="2" fontId="8" fillId="0" borderId="3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2" fontId="4" fillId="0" borderId="12" xfId="0" applyNumberFormat="1" applyFont="1" applyBorder="1" applyAlignment="1">
      <alignment horizontal="center"/>
    </xf>
    <xf numFmtId="2" fontId="11" fillId="0" borderId="12" xfId="0" applyNumberFormat="1" applyFont="1" applyBorder="1" applyAlignment="1">
      <alignment horizontal="center"/>
    </xf>
    <xf numFmtId="1" fontId="4" fillId="0" borderId="13" xfId="0" applyNumberFormat="1" applyFont="1" applyBorder="1" applyAlignment="1">
      <alignment horizontal="center"/>
    </xf>
    <xf numFmtId="0" fontId="4" fillId="0" borderId="7" xfId="0" applyFont="1" applyBorder="1"/>
    <xf numFmtId="2" fontId="11" fillId="0" borderId="4" xfId="0" applyNumberFormat="1" applyFont="1" applyBorder="1" applyAlignment="1">
      <alignment horizontal="center"/>
    </xf>
    <xf numFmtId="2" fontId="4" fillId="0" borderId="5" xfId="0" applyNumberFormat="1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2" fontId="8" fillId="0" borderId="2" xfId="0" applyNumberFormat="1" applyFont="1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2" fontId="8" fillId="0" borderId="11" xfId="0" applyNumberFormat="1" applyFont="1" applyBorder="1" applyAlignment="1">
      <alignment horizontal="center"/>
    </xf>
    <xf numFmtId="2" fontId="8" fillId="0" borderId="9" xfId="0" applyNumberFormat="1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2" fontId="5" fillId="0" borderId="3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wrapText="1"/>
    </xf>
    <xf numFmtId="2" fontId="4" fillId="0" borderId="13" xfId="0" applyNumberFormat="1" applyFont="1" applyBorder="1" applyAlignment="1">
      <alignment horizontal="center" vertical="center" wrapText="1"/>
    </xf>
    <xf numFmtId="2" fontId="4" fillId="0" borderId="13" xfId="0" applyNumberFormat="1" applyFont="1" applyBorder="1" applyAlignment="1">
      <alignment horizontal="center"/>
    </xf>
    <xf numFmtId="2" fontId="4" fillId="0" borderId="13" xfId="0" applyNumberFormat="1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4" fillId="0" borderId="13" xfId="0" applyFont="1" applyBorder="1" applyAlignment="1">
      <alignment wrapText="1"/>
    </xf>
    <xf numFmtId="1" fontId="4" fillId="0" borderId="10" xfId="0" applyNumberFormat="1" applyFont="1" applyBorder="1" applyAlignment="1">
      <alignment horizontal="center"/>
    </xf>
    <xf numFmtId="2" fontId="4" fillId="0" borderId="11" xfId="0" applyNumberFormat="1" applyFont="1" applyBorder="1" applyAlignment="1">
      <alignment horizontal="center"/>
    </xf>
    <xf numFmtId="2" fontId="4" fillId="0" borderId="13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2" fontId="5" fillId="0" borderId="14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/>
    </xf>
    <xf numFmtId="2" fontId="13" fillId="0" borderId="1" xfId="0" applyNumberFormat="1" applyFont="1" applyBorder="1" applyAlignment="1">
      <alignment horizontal="center"/>
    </xf>
    <xf numFmtId="2" fontId="13" fillId="0" borderId="2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2" fontId="5" fillId="0" borderId="6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 vertical="center" wrapText="1"/>
    </xf>
    <xf numFmtId="2" fontId="11" fillId="0" borderId="4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/>
    </xf>
    <xf numFmtId="0" fontId="10" fillId="2" borderId="7" xfId="0" applyFont="1" applyFill="1" applyBorder="1" applyAlignment="1" applyProtection="1">
      <alignment horizontal="left" vertical="top"/>
      <protection locked="0"/>
    </xf>
    <xf numFmtId="14" fontId="6" fillId="0" borderId="13" xfId="0" applyNumberFormat="1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2" fontId="5" fillId="0" borderId="13" xfId="0" applyNumberFormat="1" applyFont="1" applyBorder="1" applyAlignment="1">
      <alignment horizontal="center" vertical="center"/>
    </xf>
    <xf numFmtId="2" fontId="5" fillId="0" borderId="10" xfId="0" applyNumberFormat="1" applyFont="1" applyBorder="1" applyAlignment="1">
      <alignment horizontal="center"/>
    </xf>
    <xf numFmtId="164" fontId="8" fillId="0" borderId="10" xfId="0" applyNumberFormat="1" applyFont="1" applyBorder="1" applyAlignment="1">
      <alignment horizontal="center"/>
    </xf>
    <xf numFmtId="2" fontId="8" fillId="0" borderId="10" xfId="0" applyNumberFormat="1" applyFont="1" applyBorder="1" applyAlignment="1">
      <alignment horizontal="center"/>
    </xf>
    <xf numFmtId="2" fontId="12" fillId="0" borderId="10" xfId="0" applyNumberFormat="1" applyFont="1" applyBorder="1" applyAlignment="1">
      <alignment horizontal="center"/>
    </xf>
    <xf numFmtId="2" fontId="5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/>
    <xf numFmtId="49" fontId="11" fillId="0" borderId="0" xfId="0" applyNumberFormat="1" applyFont="1"/>
    <xf numFmtId="1" fontId="4" fillId="0" borderId="15" xfId="0" applyNumberFormat="1" applyFont="1" applyBorder="1" applyAlignment="1">
      <alignment horizontal="center"/>
    </xf>
    <xf numFmtId="2" fontId="14" fillId="0" borderId="5" xfId="0" applyNumberFormat="1" applyFont="1" applyBorder="1" applyAlignment="1">
      <alignment horizontal="center" wrapText="1"/>
    </xf>
    <xf numFmtId="2" fontId="14" fillId="0" borderId="5" xfId="0" applyNumberFormat="1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2" fontId="12" fillId="0" borderId="4" xfId="0" applyNumberFormat="1" applyFont="1" applyBorder="1" applyAlignment="1">
      <alignment horizontal="center"/>
    </xf>
    <xf numFmtId="164" fontId="0" fillId="2" borderId="0" xfId="0" applyNumberFormat="1" applyFill="1"/>
    <xf numFmtId="2" fontId="13" fillId="0" borderId="4" xfId="0" applyNumberFormat="1" applyFont="1" applyBorder="1" applyAlignment="1">
      <alignment horizontal="center"/>
    </xf>
    <xf numFmtId="2" fontId="15" fillId="0" borderId="4" xfId="0" applyNumberFormat="1" applyFont="1" applyBorder="1" applyAlignment="1">
      <alignment horizontal="center"/>
    </xf>
    <xf numFmtId="1" fontId="13" fillId="0" borderId="5" xfId="0" applyNumberFormat="1" applyFont="1" applyBorder="1" applyAlignment="1">
      <alignment horizontal="center"/>
    </xf>
    <xf numFmtId="2" fontId="13" fillId="0" borderId="3" xfId="0" applyNumberFormat="1" applyFont="1" applyBorder="1" applyAlignment="1">
      <alignment horizontal="center"/>
    </xf>
    <xf numFmtId="2" fontId="4" fillId="0" borderId="7" xfId="0" applyNumberFormat="1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2" fontId="5" fillId="0" borderId="12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2" fontId="11" fillId="0" borderId="12" xfId="0" applyNumberFormat="1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0" fontId="7" fillId="2" borderId="7" xfId="0" applyFont="1" applyFill="1" applyBorder="1"/>
    <xf numFmtId="0" fontId="4" fillId="0" borderId="15" xfId="0" applyFont="1" applyBorder="1" applyAlignment="1">
      <alignment wrapText="1"/>
    </xf>
    <xf numFmtId="164" fontId="4" fillId="0" borderId="8" xfId="0" applyNumberFormat="1" applyFont="1" applyBorder="1" applyAlignment="1">
      <alignment horizontal="center" vertical="center"/>
    </xf>
    <xf numFmtId="2" fontId="4" fillId="0" borderId="9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2" fontId="11" fillId="0" borderId="4" xfId="0" applyNumberFormat="1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2" fontId="16" fillId="0" borderId="5" xfId="0" applyNumberFormat="1" applyFont="1" applyBorder="1" applyAlignment="1">
      <alignment horizontal="center" vertical="center" wrapText="1"/>
    </xf>
    <xf numFmtId="2" fontId="16" fillId="0" borderId="5" xfId="0" applyNumberFormat="1" applyFont="1" applyBorder="1" applyAlignment="1">
      <alignment horizontal="center" vertical="center"/>
    </xf>
    <xf numFmtId="164" fontId="16" fillId="0" borderId="7" xfId="0" applyNumberFormat="1" applyFont="1" applyBorder="1" applyAlignment="1">
      <alignment horizontal="center" vertical="center"/>
    </xf>
    <xf numFmtId="2" fontId="16" fillId="0" borderId="7" xfId="0" applyNumberFormat="1" applyFont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/>
    </xf>
    <xf numFmtId="165" fontId="4" fillId="0" borderId="8" xfId="0" applyNumberFormat="1" applyFont="1" applyBorder="1" applyAlignment="1">
      <alignment horizontal="center" vertical="center"/>
    </xf>
    <xf numFmtId="9" fontId="4" fillId="0" borderId="3" xfId="1" applyFont="1" applyFill="1" applyBorder="1" applyAlignment="1">
      <alignment horizontal="center" vertical="center"/>
    </xf>
    <xf numFmtId="0" fontId="5" fillId="0" borderId="5" xfId="0" applyFont="1" applyBorder="1"/>
    <xf numFmtId="2" fontId="5" fillId="0" borderId="4" xfId="0" applyNumberFormat="1" applyFont="1" applyBorder="1"/>
    <xf numFmtId="0" fontId="7" fillId="0" borderId="7" xfId="0" applyFont="1" applyBorder="1"/>
    <xf numFmtId="2" fontId="0" fillId="2" borderId="0" xfId="0" applyNumberFormat="1" applyFill="1"/>
    <xf numFmtId="0" fontId="3" fillId="0" borderId="3" xfId="0" applyFont="1" applyBorder="1" applyAlignment="1">
      <alignment horizontal="left"/>
    </xf>
    <xf numFmtId="0" fontId="10" fillId="2" borderId="7" xfId="0" applyFont="1" applyFill="1" applyBorder="1"/>
    <xf numFmtId="0" fontId="17" fillId="0" borderId="3" xfId="0" applyFont="1" applyBorder="1" applyAlignment="1">
      <alignment horizontal="center" vertical="center"/>
    </xf>
    <xf numFmtId="0" fontId="18" fillId="0" borderId="7" xfId="0" applyFont="1" applyBorder="1" applyAlignment="1">
      <alignment horizontal="left" vertical="center" wrapText="1"/>
    </xf>
    <xf numFmtId="2" fontId="18" fillId="0" borderId="7" xfId="0" applyNumberFormat="1" applyFont="1" applyBorder="1" applyAlignment="1">
      <alignment horizontal="center"/>
    </xf>
    <xf numFmtId="0" fontId="19" fillId="0" borderId="3" xfId="0" applyFont="1" applyBorder="1" applyAlignment="1">
      <alignment horizontal="center" vertical="center"/>
    </xf>
    <xf numFmtId="0" fontId="20" fillId="0" borderId="3" xfId="0" applyFont="1" applyBorder="1"/>
    <xf numFmtId="0" fontId="8" fillId="0" borderId="7" xfId="0" applyFont="1" applyBorder="1"/>
    <xf numFmtId="2" fontId="21" fillId="0" borderId="7" xfId="0" applyNumberFormat="1" applyFont="1" applyBorder="1" applyAlignment="1">
      <alignment horizontal="center"/>
    </xf>
    <xf numFmtId="0" fontId="3" fillId="0" borderId="0" xfId="0" applyFont="1"/>
    <xf numFmtId="0" fontId="6" fillId="0" borderId="0" xfId="0" applyFont="1"/>
    <xf numFmtId="165" fontId="8" fillId="0" borderId="6" xfId="0" applyNumberFormat="1" applyFont="1" applyBorder="1" applyAlignment="1">
      <alignment horizontal="center"/>
    </xf>
    <xf numFmtId="0" fontId="10" fillId="2" borderId="0" xfId="0" applyFont="1" applyFill="1"/>
    <xf numFmtId="164" fontId="0" fillId="0" borderId="0" xfId="0" applyNumberForma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4" fillId="0" borderId="14" xfId="0" applyFont="1" applyBorder="1" applyAlignment="1">
      <alignment horizontal="center"/>
    </xf>
    <xf numFmtId="0" fontId="4" fillId="0" borderId="9" xfId="0" applyFont="1" applyBorder="1"/>
    <xf numFmtId="0" fontId="4" fillId="0" borderId="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/>
    </xf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2" fontId="4" fillId="4" borderId="7" xfId="0" applyNumberFormat="1" applyFont="1" applyFill="1" applyBorder="1" applyAlignment="1">
      <alignment horizontal="center"/>
    </xf>
    <xf numFmtId="2" fontId="4" fillId="2" borderId="0" xfId="0" applyNumberFormat="1" applyFont="1" applyFill="1" applyAlignment="1">
      <alignment horizontal="center" vertical="center"/>
    </xf>
    <xf numFmtId="2" fontId="4" fillId="2" borderId="7" xfId="0" applyNumberFormat="1" applyFont="1" applyFill="1" applyBorder="1" applyAlignment="1">
      <alignment horizontal="center"/>
    </xf>
    <xf numFmtId="2" fontId="4" fillId="0" borderId="7" xfId="0" applyNumberFormat="1" applyFont="1" applyBorder="1" applyAlignment="1">
      <alignment horizontal="center" vertical="center" wrapText="1"/>
    </xf>
    <xf numFmtId="2" fontId="4" fillId="2" borderId="0" xfId="0" applyNumberFormat="1" applyFont="1" applyFill="1" applyAlignment="1">
      <alignment horizontal="center" vertical="center" wrapText="1"/>
    </xf>
    <xf numFmtId="2" fontId="4" fillId="0" borderId="7" xfId="0" applyNumberFormat="1" applyFont="1" applyBorder="1" applyAlignment="1">
      <alignment horizontal="center" wrapText="1"/>
    </xf>
    <xf numFmtId="165" fontId="5" fillId="0" borderId="7" xfId="0" applyNumberFormat="1" applyFont="1" applyBorder="1" applyAlignment="1">
      <alignment horizontal="center" vertical="center"/>
    </xf>
    <xf numFmtId="2" fontId="4" fillId="0" borderId="7" xfId="0" applyNumberFormat="1" applyFont="1" applyBorder="1"/>
    <xf numFmtId="2" fontId="11" fillId="0" borderId="7" xfId="0" applyNumberFormat="1" applyFont="1" applyBorder="1"/>
    <xf numFmtId="2" fontId="4" fillId="0" borderId="0" xfId="0" applyNumberFormat="1" applyFont="1" applyAlignment="1">
      <alignment horizontal="center" wrapText="1"/>
    </xf>
    <xf numFmtId="2" fontId="11" fillId="0" borderId="7" xfId="0" applyNumberFormat="1" applyFont="1" applyBorder="1" applyAlignment="1">
      <alignment horizontal="center"/>
    </xf>
    <xf numFmtId="0" fontId="4" fillId="2" borderId="7" xfId="0" applyFont="1" applyFill="1" applyBorder="1" applyAlignment="1">
      <alignment wrapText="1"/>
    </xf>
    <xf numFmtId="2" fontId="4" fillId="2" borderId="0" xfId="0" applyNumberFormat="1" applyFont="1" applyFill="1" applyAlignment="1">
      <alignment horizontal="center" wrapText="1"/>
    </xf>
    <xf numFmtId="2" fontId="13" fillId="0" borderId="7" xfId="0" applyNumberFormat="1" applyFont="1" applyBorder="1" applyAlignment="1">
      <alignment horizontal="center"/>
    </xf>
    <xf numFmtId="2" fontId="11" fillId="0" borderId="7" xfId="0" applyNumberFormat="1" applyFont="1" applyBorder="1" applyAlignment="1">
      <alignment horizontal="center" vertical="center" wrapText="1"/>
    </xf>
    <xf numFmtId="165" fontId="4" fillId="0" borderId="7" xfId="0" applyNumberFormat="1" applyFont="1" applyBorder="1" applyAlignment="1">
      <alignment horizontal="center" vertical="center" wrapText="1"/>
    </xf>
    <xf numFmtId="0" fontId="4" fillId="2" borderId="1" xfId="0" applyFont="1" applyFill="1" applyBorder="1"/>
    <xf numFmtId="0" fontId="4" fillId="2" borderId="8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0" xfId="0" applyFont="1" applyFill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7" xfId="0" applyNumberFormat="1" applyFont="1" applyBorder="1"/>
    <xf numFmtId="49" fontId="11" fillId="0" borderId="7" xfId="0" applyNumberFormat="1" applyFont="1" applyBorder="1"/>
    <xf numFmtId="2" fontId="14" fillId="0" borderId="7" xfId="0" applyNumberFormat="1" applyFont="1" applyBorder="1" applyAlignment="1">
      <alignment horizontal="center" wrapText="1"/>
    </xf>
    <xf numFmtId="2" fontId="14" fillId="0" borderId="7" xfId="0" applyNumberFormat="1" applyFont="1" applyBorder="1" applyAlignment="1">
      <alignment horizontal="center"/>
    </xf>
    <xf numFmtId="2" fontId="22" fillId="0" borderId="7" xfId="0" applyNumberFormat="1" applyFont="1" applyBorder="1" applyAlignment="1">
      <alignment horizontal="center"/>
    </xf>
    <xf numFmtId="164" fontId="22" fillId="0" borderId="7" xfId="0" applyNumberFormat="1" applyFont="1" applyBorder="1" applyAlignment="1">
      <alignment horizontal="center"/>
    </xf>
    <xf numFmtId="1" fontId="22" fillId="0" borderId="7" xfId="0" applyNumberFormat="1" applyFont="1" applyBorder="1" applyAlignment="1">
      <alignment horizontal="center"/>
    </xf>
    <xf numFmtId="2" fontId="14" fillId="2" borderId="0" xfId="0" applyNumberFormat="1" applyFont="1" applyFill="1" applyAlignment="1">
      <alignment horizontal="center" wrapText="1"/>
    </xf>
    <xf numFmtId="2" fontId="15" fillId="0" borderId="7" xfId="0" applyNumberFormat="1" applyFont="1" applyBorder="1" applyAlignment="1">
      <alignment horizontal="center"/>
    </xf>
    <xf numFmtId="165" fontId="13" fillId="0" borderId="7" xfId="0" applyNumberFormat="1" applyFont="1" applyBorder="1" applyAlignment="1">
      <alignment horizontal="center"/>
    </xf>
    <xf numFmtId="2" fontId="11" fillId="0" borderId="7" xfId="0" applyNumberFormat="1" applyFont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 vertical="center"/>
    </xf>
    <xf numFmtId="2" fontId="5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center"/>
    </xf>
    <xf numFmtId="0" fontId="5" fillId="0" borderId="7" xfId="0" applyFont="1" applyBorder="1"/>
    <xf numFmtId="165" fontId="5" fillId="0" borderId="7" xfId="0" applyNumberFormat="1" applyFont="1" applyBorder="1"/>
    <xf numFmtId="2" fontId="16" fillId="2" borderId="0" xfId="0" applyNumberFormat="1" applyFont="1" applyFill="1" applyAlignment="1">
      <alignment horizontal="center" vertical="center" wrapText="1"/>
    </xf>
    <xf numFmtId="2" fontId="16" fillId="2" borderId="0" xfId="0" applyNumberFormat="1" applyFont="1" applyFill="1" applyAlignment="1">
      <alignment horizontal="center" vertical="center"/>
    </xf>
    <xf numFmtId="0" fontId="4" fillId="0" borderId="0" xfId="0" quotePrefix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2" fontId="10" fillId="2" borderId="1" xfId="0" applyNumberFormat="1" applyFont="1" applyFill="1" applyBorder="1" applyAlignment="1">
      <alignment horizontal="center" vertical="top"/>
    </xf>
    <xf numFmtId="2" fontId="10" fillId="2" borderId="8" xfId="0" applyNumberFormat="1" applyFont="1" applyFill="1" applyBorder="1" applyAlignment="1">
      <alignment horizontal="center" vertical="top"/>
    </xf>
    <xf numFmtId="2" fontId="10" fillId="2" borderId="10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87"/>
  <sheetViews>
    <sheetView tabSelected="1" workbookViewId="0">
      <pane xSplit="14" ySplit="14" topLeftCell="O15" activePane="bottomRight" state="frozen"/>
      <selection pane="topRight"/>
      <selection pane="bottomLeft"/>
      <selection pane="bottomRight" activeCell="P12" sqref="P12"/>
    </sheetView>
  </sheetViews>
  <sheetFormatPr defaultColWidth="9" defaultRowHeight="15"/>
  <cols>
    <col min="1" max="1" width="2.42578125" customWidth="1"/>
    <col min="2" max="2" width="18" customWidth="1"/>
    <col min="3" max="3" width="6.28515625" customWidth="1"/>
    <col min="4" max="4" width="5.5703125" customWidth="1"/>
    <col min="5" max="6" width="6.140625" customWidth="1"/>
    <col min="7" max="7" width="5.5703125" style="1" customWidth="1"/>
    <col min="8" max="8" width="5.42578125" style="1" customWidth="1"/>
    <col min="9" max="9" width="5.85546875" style="1" customWidth="1"/>
    <col min="10" max="11" width="4.5703125" style="1" customWidth="1"/>
    <col min="12" max="13" width="5.7109375" style="1" customWidth="1"/>
    <col min="14" max="14" width="8.85546875" style="1" customWidth="1"/>
    <col min="15" max="15" width="5.85546875" style="1" customWidth="1"/>
    <col min="16" max="24" width="9.140625" style="1"/>
  </cols>
  <sheetData>
    <row r="2" spans="1:15">
      <c r="G2"/>
      <c r="H2"/>
      <c r="I2"/>
      <c r="J2"/>
      <c r="K2"/>
      <c r="L2"/>
      <c r="M2"/>
      <c r="N2"/>
    </row>
    <row r="3" spans="1:15">
      <c r="G3"/>
      <c r="H3"/>
      <c r="I3"/>
      <c r="J3"/>
      <c r="K3"/>
      <c r="L3"/>
      <c r="M3"/>
      <c r="N3"/>
    </row>
    <row r="4" spans="1:15">
      <c r="G4"/>
      <c r="H4"/>
      <c r="I4"/>
      <c r="J4"/>
      <c r="K4"/>
      <c r="L4"/>
      <c r="M4"/>
      <c r="N4"/>
    </row>
    <row r="5" spans="1:15">
      <c r="G5"/>
      <c r="H5"/>
      <c r="I5"/>
      <c r="J5"/>
      <c r="K5"/>
      <c r="L5"/>
      <c r="M5"/>
      <c r="N5"/>
    </row>
    <row r="6" spans="1:15" ht="14.25" customHeight="1">
      <c r="A6" s="19"/>
      <c r="B6" s="228" t="s">
        <v>0</v>
      </c>
      <c r="C6" s="228"/>
      <c r="D6" s="228"/>
      <c r="E6" s="228"/>
      <c r="F6" s="228"/>
      <c r="G6" s="228"/>
      <c r="H6" s="228"/>
      <c r="I6" s="228"/>
      <c r="J6" s="228"/>
      <c r="K6" s="228"/>
      <c r="L6" s="228"/>
      <c r="M6" s="228"/>
      <c r="N6"/>
    </row>
    <row r="7" spans="1:15" ht="13.5" customHeight="1">
      <c r="A7" s="19"/>
      <c r="B7" s="228" t="s">
        <v>1</v>
      </c>
      <c r="C7" s="228"/>
      <c r="D7" s="228"/>
      <c r="E7" s="228"/>
      <c r="F7" s="228"/>
      <c r="G7" s="228"/>
      <c r="H7" s="228"/>
      <c r="I7" s="228"/>
      <c r="J7" s="228"/>
      <c r="K7" s="228"/>
      <c r="L7" s="228"/>
      <c r="M7" s="228"/>
      <c r="N7"/>
    </row>
    <row r="8" spans="1:15" ht="12.75" customHeight="1">
      <c r="A8" s="19"/>
      <c r="B8" s="229" t="s">
        <v>103</v>
      </c>
      <c r="C8" s="229"/>
      <c r="D8" s="229"/>
      <c r="E8" s="229"/>
      <c r="F8" s="229"/>
      <c r="G8" s="229"/>
      <c r="H8" s="229"/>
      <c r="I8" s="229"/>
      <c r="J8" s="229"/>
      <c r="K8" s="229"/>
      <c r="L8" s="229"/>
      <c r="M8" s="229"/>
      <c r="N8"/>
    </row>
    <row r="9" spans="1:15" ht="12.75" customHeight="1">
      <c r="A9" s="5"/>
      <c r="B9" s="176" t="s">
        <v>2</v>
      </c>
      <c r="C9" s="230" t="s">
        <v>3</v>
      </c>
      <c r="D9" s="231"/>
      <c r="E9" s="231"/>
      <c r="F9" s="232" t="s">
        <v>4</v>
      </c>
      <c r="G9" s="232"/>
      <c r="H9" s="232"/>
      <c r="I9" s="232"/>
      <c r="J9" s="232"/>
      <c r="K9" s="232"/>
      <c r="L9" s="240" t="s">
        <v>5</v>
      </c>
      <c r="M9" s="241" t="s">
        <v>6</v>
      </c>
      <c r="N9" s="233" t="s">
        <v>7</v>
      </c>
    </row>
    <row r="10" spans="1:15">
      <c r="A10" s="178"/>
      <c r="B10" s="236" t="s">
        <v>8</v>
      </c>
      <c r="C10" s="177" t="s">
        <v>9</v>
      </c>
      <c r="D10" s="179" t="s">
        <v>10</v>
      </c>
      <c r="E10" s="233" t="s">
        <v>11</v>
      </c>
      <c r="F10" s="179" t="s">
        <v>12</v>
      </c>
      <c r="G10" s="13" t="s">
        <v>13</v>
      </c>
      <c r="H10" s="179" t="s">
        <v>14</v>
      </c>
      <c r="I10" s="13" t="s">
        <v>15</v>
      </c>
      <c r="J10" s="179" t="s">
        <v>16</v>
      </c>
      <c r="K10" s="240" t="s">
        <v>17</v>
      </c>
      <c r="L10" s="240"/>
      <c r="M10" s="242"/>
      <c r="N10" s="234"/>
    </row>
    <row r="11" spans="1:15">
      <c r="A11" s="178"/>
      <c r="B11" s="236"/>
      <c r="C11" s="180"/>
      <c r="D11" s="14"/>
      <c r="E11" s="238"/>
      <c r="F11" s="14" t="s">
        <v>18</v>
      </c>
      <c r="G11" s="17" t="s">
        <v>19</v>
      </c>
      <c r="H11" s="14" t="s">
        <v>20</v>
      </c>
      <c r="I11" s="17"/>
      <c r="J11" s="175" t="s">
        <v>21</v>
      </c>
      <c r="K11" s="240"/>
      <c r="L11" s="240"/>
      <c r="M11" s="242"/>
      <c r="N11" s="234"/>
    </row>
    <row r="12" spans="1:15">
      <c r="A12" s="178"/>
      <c r="B12" s="11"/>
      <c r="C12" s="180"/>
      <c r="D12" s="14"/>
      <c r="E12" s="238"/>
      <c r="F12" s="14" t="s">
        <v>22</v>
      </c>
      <c r="G12" s="17"/>
      <c r="H12" s="19"/>
      <c r="I12" s="18"/>
      <c r="J12" s="14"/>
      <c r="K12" s="240"/>
      <c r="L12" s="240"/>
      <c r="M12" s="242"/>
      <c r="N12" s="234"/>
    </row>
    <row r="13" spans="1:15" ht="15" customHeight="1">
      <c r="A13" s="21"/>
      <c r="B13" s="181"/>
      <c r="C13" s="37" t="s">
        <v>23</v>
      </c>
      <c r="D13" s="24" t="s">
        <v>24</v>
      </c>
      <c r="E13" s="239"/>
      <c r="F13" s="24" t="s">
        <v>24</v>
      </c>
      <c r="G13" s="23" t="s">
        <v>24</v>
      </c>
      <c r="H13" s="24" t="s">
        <v>25</v>
      </c>
      <c r="I13" s="23" t="s">
        <v>25</v>
      </c>
      <c r="J13" s="24" t="s">
        <v>26</v>
      </c>
      <c r="K13" s="240"/>
      <c r="L13" s="240"/>
      <c r="M13" s="243"/>
      <c r="N13" s="25">
        <v>46308</v>
      </c>
    </row>
    <row r="14" spans="1:15" ht="12" customHeight="1">
      <c r="A14" s="5">
        <v>1</v>
      </c>
      <c r="B14" s="182">
        <v>2</v>
      </c>
      <c r="C14" s="182">
        <v>3</v>
      </c>
      <c r="D14" s="183">
        <v>4</v>
      </c>
      <c r="E14" s="182">
        <v>5</v>
      </c>
      <c r="F14" s="184">
        <v>6</v>
      </c>
      <c r="G14" s="182">
        <v>7</v>
      </c>
      <c r="H14" s="184">
        <v>8</v>
      </c>
      <c r="I14" s="182">
        <v>9</v>
      </c>
      <c r="J14" s="185">
        <v>10</v>
      </c>
      <c r="K14" s="182">
        <v>11</v>
      </c>
      <c r="L14" s="186">
        <v>12</v>
      </c>
      <c r="M14" s="186">
        <v>13</v>
      </c>
      <c r="N14" s="187">
        <v>14</v>
      </c>
    </row>
    <row r="15" spans="1:15" ht="14.1" customHeight="1">
      <c r="A15" s="34"/>
      <c r="B15" s="51" t="s">
        <v>27</v>
      </c>
      <c r="C15" s="51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35"/>
    </row>
    <row r="16" spans="1:15" s="1" customFormat="1" ht="14.1" customHeight="1">
      <c r="A16" s="6">
        <v>1</v>
      </c>
      <c r="B16" s="82" t="s">
        <v>28</v>
      </c>
      <c r="C16" s="136">
        <v>315.79399999999998</v>
      </c>
      <c r="D16" s="39">
        <v>177</v>
      </c>
      <c r="E16" s="39">
        <v>8.24</v>
      </c>
      <c r="F16" s="188">
        <v>175.9</v>
      </c>
      <c r="G16" s="39">
        <v>176.27</v>
      </c>
      <c r="H16" s="39">
        <f>(D16-G16)*10000*C16/1000000</f>
        <v>2.3052961999999675</v>
      </c>
      <c r="I16" s="39">
        <f>E16-H16</f>
        <v>5.9347038000000332</v>
      </c>
      <c r="J16" s="39">
        <v>0.35</v>
      </c>
      <c r="K16" s="39">
        <f>J16</f>
        <v>0.35</v>
      </c>
      <c r="L16" s="154">
        <f t="shared" ref="L16:L26" si="0">I16*100/E16</f>
        <v>72.023104368932437</v>
      </c>
      <c r="M16" s="39">
        <v>0.35</v>
      </c>
      <c r="N16" s="43">
        <v>0.1</v>
      </c>
      <c r="O16" s="189"/>
    </row>
    <row r="17" spans="1:24" s="1" customFormat="1" ht="14.1" customHeight="1">
      <c r="A17" s="6">
        <v>2</v>
      </c>
      <c r="B17" s="82" t="s">
        <v>29</v>
      </c>
      <c r="C17" s="136">
        <v>120</v>
      </c>
      <c r="D17" s="39">
        <v>167.5</v>
      </c>
      <c r="E17" s="39">
        <v>3.44</v>
      </c>
      <c r="F17" s="39">
        <v>167.5</v>
      </c>
      <c r="G17" s="39">
        <v>167.5</v>
      </c>
      <c r="H17" s="39">
        <f>(D17-G17)*10000*C17/1000000</f>
        <v>0</v>
      </c>
      <c r="I17" s="39">
        <f t="shared" ref="I17:I25" si="1">E17-H17</f>
        <v>3.44</v>
      </c>
      <c r="J17" s="39">
        <v>0.83</v>
      </c>
      <c r="K17" s="39">
        <f>J17</f>
        <v>0.83</v>
      </c>
      <c r="L17" s="154">
        <f t="shared" si="0"/>
        <v>100</v>
      </c>
      <c r="M17" s="39">
        <v>0.8</v>
      </c>
      <c r="N17" s="43">
        <v>0.03</v>
      </c>
      <c r="O17" s="189"/>
    </row>
    <row r="18" spans="1:24" s="1" customFormat="1" ht="14.1" customHeight="1">
      <c r="A18" s="6">
        <v>3</v>
      </c>
      <c r="B18" s="82" t="s">
        <v>30</v>
      </c>
      <c r="C18" s="136">
        <v>220</v>
      </c>
      <c r="D18" s="39">
        <v>164</v>
      </c>
      <c r="E18" s="39">
        <v>1.5</v>
      </c>
      <c r="F18" s="39">
        <f>D18</f>
        <v>164</v>
      </c>
      <c r="G18" s="39">
        <v>163.82</v>
      </c>
      <c r="H18" s="39">
        <f t="shared" ref="H18:H25" si="2">(D18-G18)*10000*C18/1000000</f>
        <v>0.39600000000001501</v>
      </c>
      <c r="I18" s="39">
        <f t="shared" si="1"/>
        <v>1.103999999999985</v>
      </c>
      <c r="J18" s="39">
        <v>1</v>
      </c>
      <c r="K18" s="39">
        <f>J18</f>
        <v>1</v>
      </c>
      <c r="L18" s="154">
        <f t="shared" si="0"/>
        <v>73.599999999999</v>
      </c>
      <c r="M18" s="39">
        <v>0.95</v>
      </c>
      <c r="N18" s="43">
        <v>0.02</v>
      </c>
      <c r="O18" s="189"/>
    </row>
    <row r="19" spans="1:24" s="1" customFormat="1" ht="14.1" customHeight="1">
      <c r="A19" s="6">
        <v>4</v>
      </c>
      <c r="B19" s="82" t="s">
        <v>31</v>
      </c>
      <c r="C19" s="136">
        <v>538.41999999999996</v>
      </c>
      <c r="D19" s="39">
        <v>157.5</v>
      </c>
      <c r="E19" s="39">
        <v>16.96</v>
      </c>
      <c r="F19" s="188">
        <v>157</v>
      </c>
      <c r="G19" s="190">
        <v>157.11000000000001</v>
      </c>
      <c r="H19" s="39">
        <f t="shared" si="2"/>
        <v>2.0998379999999264</v>
      </c>
      <c r="I19" s="39">
        <f t="shared" si="1"/>
        <v>14.860162000000074</v>
      </c>
      <c r="J19" s="39">
        <v>1.5</v>
      </c>
      <c r="K19" s="39">
        <f t="shared" ref="K19:K25" si="3">J19</f>
        <v>1.5</v>
      </c>
      <c r="L19" s="154">
        <f t="shared" si="0"/>
        <v>87.618879716981553</v>
      </c>
      <c r="M19" s="39">
        <v>1.5</v>
      </c>
      <c r="N19" s="43">
        <v>0.04</v>
      </c>
      <c r="O19" s="189"/>
    </row>
    <row r="20" spans="1:24" s="1" customFormat="1" ht="14.1" customHeight="1">
      <c r="A20" s="6">
        <v>5</v>
      </c>
      <c r="B20" s="82" t="s">
        <v>32</v>
      </c>
      <c r="C20" s="136">
        <v>165</v>
      </c>
      <c r="D20" s="39">
        <v>144.4</v>
      </c>
      <c r="E20" s="39">
        <v>2.42</v>
      </c>
      <c r="F20" s="39">
        <v>144.4</v>
      </c>
      <c r="G20" s="190">
        <v>144.4</v>
      </c>
      <c r="H20" s="39">
        <f t="shared" si="2"/>
        <v>0</v>
      </c>
      <c r="I20" s="39">
        <f t="shared" si="1"/>
        <v>2.42</v>
      </c>
      <c r="J20" s="39">
        <v>1.5</v>
      </c>
      <c r="K20" s="39">
        <f t="shared" si="3"/>
        <v>1.5</v>
      </c>
      <c r="L20" s="154">
        <f t="shared" si="0"/>
        <v>100</v>
      </c>
      <c r="M20" s="39">
        <v>1.7</v>
      </c>
      <c r="N20" s="43">
        <v>0.04</v>
      </c>
      <c r="O20" s="189"/>
    </row>
    <row r="21" spans="1:24" s="1" customFormat="1" ht="14.1" customHeight="1">
      <c r="A21" s="6">
        <v>6</v>
      </c>
      <c r="B21" s="82" t="s">
        <v>33</v>
      </c>
      <c r="C21" s="136">
        <v>71</v>
      </c>
      <c r="D21" s="39">
        <v>142.75</v>
      </c>
      <c r="E21" s="39">
        <v>1.56</v>
      </c>
      <c r="F21" s="188">
        <v>142.25</v>
      </c>
      <c r="G21" s="190">
        <v>142.75</v>
      </c>
      <c r="H21" s="39">
        <f t="shared" si="2"/>
        <v>0</v>
      </c>
      <c r="I21" s="39">
        <f t="shared" si="1"/>
        <v>1.56</v>
      </c>
      <c r="J21" s="39">
        <v>1.5</v>
      </c>
      <c r="K21" s="39">
        <f t="shared" si="3"/>
        <v>1.5</v>
      </c>
      <c r="L21" s="154">
        <f t="shared" si="0"/>
        <v>100</v>
      </c>
      <c r="M21" s="39">
        <v>1.8</v>
      </c>
      <c r="N21" s="43">
        <v>0.02</v>
      </c>
      <c r="O21" s="189"/>
    </row>
    <row r="22" spans="1:24" s="1" customFormat="1" ht="14.1" customHeight="1">
      <c r="A22" s="6">
        <v>7</v>
      </c>
      <c r="B22" s="82" t="s">
        <v>34</v>
      </c>
      <c r="C22" s="136">
        <v>327</v>
      </c>
      <c r="D22" s="39">
        <v>131.6</v>
      </c>
      <c r="E22" s="39">
        <v>3.27</v>
      </c>
      <c r="F22" s="188">
        <v>130.69999999999999</v>
      </c>
      <c r="G22" s="190">
        <v>131.44999999999999</v>
      </c>
      <c r="H22" s="39">
        <f t="shared" si="2"/>
        <v>0.49050000000001859</v>
      </c>
      <c r="I22" s="39">
        <f t="shared" si="1"/>
        <v>2.7794999999999814</v>
      </c>
      <c r="J22" s="39">
        <v>3.03</v>
      </c>
      <c r="K22" s="39">
        <f t="shared" si="3"/>
        <v>3.03</v>
      </c>
      <c r="L22" s="154">
        <f t="shared" si="0"/>
        <v>84.999999999999446</v>
      </c>
      <c r="M22" s="39">
        <v>2.25</v>
      </c>
      <c r="N22" s="43">
        <v>-0.05</v>
      </c>
      <c r="O22" s="189"/>
    </row>
    <row r="23" spans="1:24" s="1" customFormat="1" ht="14.1" customHeight="1">
      <c r="A23" s="6">
        <v>8</v>
      </c>
      <c r="B23" s="82" t="s">
        <v>35</v>
      </c>
      <c r="C23" s="136">
        <v>70</v>
      </c>
      <c r="D23" s="39">
        <v>127.4</v>
      </c>
      <c r="E23" s="39">
        <v>1.75</v>
      </c>
      <c r="F23" s="39">
        <v>127.4</v>
      </c>
      <c r="G23" s="39">
        <v>127.3</v>
      </c>
      <c r="H23" s="39">
        <f t="shared" si="2"/>
        <v>7.000000000000596E-2</v>
      </c>
      <c r="I23" s="39">
        <f t="shared" si="1"/>
        <v>1.6799999999999939</v>
      </c>
      <c r="J23" s="39">
        <v>2.73</v>
      </c>
      <c r="K23" s="39">
        <f t="shared" si="3"/>
        <v>2.73</v>
      </c>
      <c r="L23" s="154">
        <f t="shared" si="0"/>
        <v>95.999999999999659</v>
      </c>
      <c r="M23" s="39">
        <v>2.2999999999999998</v>
      </c>
      <c r="N23" s="43">
        <v>0</v>
      </c>
      <c r="O23" s="189"/>
    </row>
    <row r="24" spans="1:24" s="1" customFormat="1" ht="14.1" customHeight="1">
      <c r="A24" s="6">
        <v>9</v>
      </c>
      <c r="B24" s="48" t="s">
        <v>36</v>
      </c>
      <c r="C24" s="191">
        <v>638</v>
      </c>
      <c r="D24" s="39">
        <v>113.9</v>
      </c>
      <c r="E24" s="39">
        <v>15.7</v>
      </c>
      <c r="F24" s="188">
        <v>113</v>
      </c>
      <c r="G24" s="39">
        <v>113.28</v>
      </c>
      <c r="H24" s="39">
        <f t="shared" si="2"/>
        <v>3.9556000000000289</v>
      </c>
      <c r="I24" s="39">
        <f t="shared" si="1"/>
        <v>11.74439999999997</v>
      </c>
      <c r="J24" s="39">
        <v>2</v>
      </c>
      <c r="K24" s="39">
        <f t="shared" si="3"/>
        <v>2</v>
      </c>
      <c r="L24" s="154">
        <f t="shared" si="0"/>
        <v>74.805095541401087</v>
      </c>
      <c r="M24" s="39">
        <v>2.4500000000000002</v>
      </c>
      <c r="N24" s="43">
        <v>0.22</v>
      </c>
      <c r="O24" s="192"/>
    </row>
    <row r="25" spans="1:24" s="1" customFormat="1" ht="14.1" customHeight="1">
      <c r="A25" s="6">
        <v>10</v>
      </c>
      <c r="B25" s="48" t="s">
        <v>37</v>
      </c>
      <c r="C25" s="193">
        <v>170</v>
      </c>
      <c r="D25" s="39">
        <v>99.81</v>
      </c>
      <c r="E25" s="39">
        <v>3.75</v>
      </c>
      <c r="F25" s="39">
        <v>99.81</v>
      </c>
      <c r="G25" s="39">
        <v>99.63</v>
      </c>
      <c r="H25" s="39">
        <f t="shared" si="2"/>
        <v>0.3060000000000116</v>
      </c>
      <c r="I25" s="39">
        <f t="shared" si="1"/>
        <v>3.4439999999999884</v>
      </c>
      <c r="J25" s="39">
        <v>1.9</v>
      </c>
      <c r="K25" s="39">
        <f t="shared" si="3"/>
        <v>1.9</v>
      </c>
      <c r="L25" s="154">
        <f t="shared" si="0"/>
        <v>91.839999999999691</v>
      </c>
      <c r="M25" s="39">
        <v>2.5</v>
      </c>
      <c r="N25" s="43">
        <v>-0.06</v>
      </c>
    </row>
    <row r="26" spans="1:24" s="1" customFormat="1" ht="14.1" customHeight="1">
      <c r="A26" s="6"/>
      <c r="B26" s="51" t="s">
        <v>38</v>
      </c>
      <c r="C26" s="194">
        <f>SUM(C16:C25)</f>
        <v>2635.2139999999999</v>
      </c>
      <c r="D26" s="53"/>
      <c r="E26" s="75">
        <f>SUM(E16:E25)</f>
        <v>58.59</v>
      </c>
      <c r="F26" s="53"/>
      <c r="G26" s="55"/>
      <c r="H26" s="75">
        <f>SUM(H16:H25)</f>
        <v>9.623234199999974</v>
      </c>
      <c r="I26" s="75">
        <f>SUM(I16:I25)</f>
        <v>48.966765800000026</v>
      </c>
      <c r="J26" s="53"/>
      <c r="K26" s="53"/>
      <c r="L26" s="56">
        <f t="shared" si="0"/>
        <v>83.575295784263574</v>
      </c>
      <c r="M26" s="53"/>
      <c r="N26" s="43"/>
    </row>
    <row r="27" spans="1:24" s="1" customFormat="1" ht="14.1" customHeight="1">
      <c r="A27" s="6"/>
      <c r="B27" s="51" t="s">
        <v>39</v>
      </c>
      <c r="C27" s="52"/>
      <c r="D27" s="195"/>
      <c r="E27" s="195"/>
      <c r="F27" s="195"/>
      <c r="G27" s="196"/>
      <c r="H27" s="195"/>
      <c r="I27" s="39"/>
      <c r="J27" s="39"/>
      <c r="K27" s="39"/>
      <c r="L27" s="154"/>
      <c r="M27" s="39"/>
      <c r="N27" s="43"/>
    </row>
    <row r="28" spans="1:24" ht="14.1" customHeight="1">
      <c r="A28" s="6">
        <v>11</v>
      </c>
      <c r="B28" s="48" t="s">
        <v>40</v>
      </c>
      <c r="C28" s="193">
        <v>137</v>
      </c>
      <c r="D28" s="39">
        <v>192.9</v>
      </c>
      <c r="E28" s="40">
        <v>1.8180000000000001</v>
      </c>
      <c r="F28" s="39">
        <f t="shared" ref="F28:F29" si="4">D28</f>
        <v>192.9</v>
      </c>
      <c r="G28" s="39">
        <v>191.7</v>
      </c>
      <c r="H28" s="40">
        <f>E28-I28</f>
        <v>1.3380000000000001</v>
      </c>
      <c r="I28" s="186">
        <v>0.48</v>
      </c>
      <c r="J28" s="39">
        <v>0.15</v>
      </c>
      <c r="K28" s="39">
        <f>J28</f>
        <v>0.15</v>
      </c>
      <c r="L28" s="154">
        <f>I28*100/E28</f>
        <v>26.402640264026402</v>
      </c>
      <c r="M28" s="39">
        <v>0.15</v>
      </c>
      <c r="N28" s="43">
        <v>-0.2</v>
      </c>
      <c r="O28" s="197"/>
      <c r="P28"/>
      <c r="Q28"/>
      <c r="R28"/>
      <c r="S28"/>
      <c r="T28"/>
      <c r="U28"/>
      <c r="V28"/>
      <c r="W28"/>
      <c r="X28"/>
    </row>
    <row r="29" spans="1:24" s="1" customFormat="1" ht="14.1" customHeight="1">
      <c r="A29" s="6">
        <v>12</v>
      </c>
      <c r="B29" s="48" t="s">
        <v>41</v>
      </c>
      <c r="C29" s="193">
        <v>88</v>
      </c>
      <c r="D29" s="39">
        <v>203</v>
      </c>
      <c r="E29" s="39">
        <v>1.3</v>
      </c>
      <c r="F29" s="39">
        <f t="shared" si="4"/>
        <v>203</v>
      </c>
      <c r="G29" s="39">
        <v>202.6</v>
      </c>
      <c r="H29" s="39">
        <f>E29-I29</f>
        <v>0.25</v>
      </c>
      <c r="I29" s="40">
        <v>1.05</v>
      </c>
      <c r="J29" s="39">
        <v>0.01</v>
      </c>
      <c r="K29" s="39">
        <f t="shared" ref="K29:K33" si="5">J29</f>
        <v>0.01</v>
      </c>
      <c r="L29" s="154">
        <f>I29*100/E29</f>
        <v>80.769230769230802</v>
      </c>
      <c r="M29" s="39">
        <v>0.02</v>
      </c>
      <c r="N29" s="43">
        <v>0</v>
      </c>
      <c r="O29" s="197"/>
    </row>
    <row r="30" spans="1:24" s="1" customFormat="1" ht="14.1" customHeight="1">
      <c r="A30" s="6">
        <v>13</v>
      </c>
      <c r="B30" s="82" t="s">
        <v>42</v>
      </c>
      <c r="C30" s="136">
        <v>234</v>
      </c>
      <c r="D30" s="39">
        <v>182.5</v>
      </c>
      <c r="E30" s="39">
        <v>3.93</v>
      </c>
      <c r="F30" s="39">
        <f t="shared" ref="F30:F33" si="6">D30</f>
        <v>182.5</v>
      </c>
      <c r="G30" s="39">
        <v>182.52</v>
      </c>
      <c r="H30" s="39">
        <f>(D30-G30)*10000*C30/1000000</f>
        <v>-4.6800000000023947E-2</v>
      </c>
      <c r="I30" s="40">
        <f>E30-H30</f>
        <v>3.9768000000000243</v>
      </c>
      <c r="J30" s="39">
        <v>0.15</v>
      </c>
      <c r="K30" s="39">
        <f t="shared" si="5"/>
        <v>0.15</v>
      </c>
      <c r="L30" s="154">
        <f>I30*100/E30</f>
        <v>101.19083969465711</v>
      </c>
      <c r="M30" s="39">
        <v>0.21</v>
      </c>
      <c r="N30" s="43">
        <v>0.01</v>
      </c>
      <c r="O30" s="189"/>
    </row>
    <row r="31" spans="1:24" s="1" customFormat="1" ht="14.1" customHeight="1">
      <c r="A31" s="6">
        <v>14</v>
      </c>
      <c r="B31" s="82" t="s">
        <v>43</v>
      </c>
      <c r="C31" s="136">
        <v>65</v>
      </c>
      <c r="D31" s="39">
        <v>192.5</v>
      </c>
      <c r="E31" s="39">
        <v>1.07</v>
      </c>
      <c r="F31" s="39">
        <f t="shared" si="6"/>
        <v>192.5</v>
      </c>
      <c r="G31" s="39">
        <v>190.2</v>
      </c>
      <c r="H31" s="39">
        <f>(D31-G31)*10000*C31/1000000</f>
        <v>1.4950000000000072</v>
      </c>
      <c r="I31" s="40">
        <f>E31-H31</f>
        <v>-0.42500000000000715</v>
      </c>
      <c r="J31" s="39">
        <v>0.04</v>
      </c>
      <c r="K31" s="39">
        <f t="shared" si="5"/>
        <v>0.04</v>
      </c>
      <c r="L31" s="154">
        <f>I31*100/E31</f>
        <v>-39.71962616822497</v>
      </c>
      <c r="M31" s="39">
        <v>0.01</v>
      </c>
      <c r="N31" s="43">
        <v>-1.8</v>
      </c>
      <c r="O31" s="189"/>
    </row>
    <row r="32" spans="1:24" s="1" customFormat="1" ht="14.1" customHeight="1">
      <c r="A32" s="6">
        <v>15</v>
      </c>
      <c r="B32" s="82" t="s">
        <v>44</v>
      </c>
      <c r="C32" s="136">
        <v>97</v>
      </c>
      <c r="D32" s="39">
        <v>179.1</v>
      </c>
      <c r="E32" s="39">
        <v>1.75</v>
      </c>
      <c r="F32" s="39">
        <f t="shared" si="6"/>
        <v>179.1</v>
      </c>
      <c r="G32" s="39">
        <v>179.18</v>
      </c>
      <c r="H32" s="39">
        <f>(D32-G32)*10000*C32/1000000</f>
        <v>-7.7600000000012131E-2</v>
      </c>
      <c r="I32" s="40">
        <f t="shared" ref="I32:I33" si="7">E32-H32</f>
        <v>1.8276000000000121</v>
      </c>
      <c r="J32" s="39">
        <v>0.26</v>
      </c>
      <c r="K32" s="39">
        <f t="shared" si="5"/>
        <v>0.26</v>
      </c>
      <c r="L32" s="154">
        <f t="shared" ref="L32:L34" si="8">I32*100/E32</f>
        <v>104.4342857142864</v>
      </c>
      <c r="M32" s="39">
        <v>0.22</v>
      </c>
      <c r="N32" s="43">
        <v>0.03</v>
      </c>
      <c r="O32" s="189"/>
    </row>
    <row r="33" spans="1:15" s="1" customFormat="1" ht="14.1" customHeight="1">
      <c r="A33" s="6">
        <v>16</v>
      </c>
      <c r="B33" s="82" t="s">
        <v>45</v>
      </c>
      <c r="C33" s="136">
        <v>95</v>
      </c>
      <c r="D33" s="39">
        <v>174.03</v>
      </c>
      <c r="E33" s="39">
        <v>1.03</v>
      </c>
      <c r="F33" s="39">
        <f t="shared" si="6"/>
        <v>174.03</v>
      </c>
      <c r="G33" s="39">
        <v>174.13</v>
      </c>
      <c r="H33" s="39">
        <f>(D33-G33)*10000*C33/1000000</f>
        <v>-9.4999999999994603E-2</v>
      </c>
      <c r="I33" s="40">
        <f t="shared" si="7"/>
        <v>1.1249999999999947</v>
      </c>
      <c r="J33" s="39">
        <v>0.27</v>
      </c>
      <c r="K33" s="39">
        <f t="shared" si="5"/>
        <v>0.27</v>
      </c>
      <c r="L33" s="154">
        <f t="shared" si="8"/>
        <v>109.22330097087325</v>
      </c>
      <c r="M33" s="39">
        <v>0.26</v>
      </c>
      <c r="N33" s="43">
        <v>0.05</v>
      </c>
      <c r="O33" s="189"/>
    </row>
    <row r="34" spans="1:15" s="1" customFormat="1" ht="14.1" customHeight="1">
      <c r="A34" s="6"/>
      <c r="B34" s="51" t="s">
        <v>38</v>
      </c>
      <c r="C34" s="52">
        <f>SUM(C28:C33)</f>
        <v>716</v>
      </c>
      <c r="D34" s="53"/>
      <c r="E34" s="54">
        <f>SUM(E28:E33)</f>
        <v>10.898</v>
      </c>
      <c r="F34" s="75"/>
      <c r="G34" s="76"/>
      <c r="H34" s="54">
        <f>SUM(H28:H33)</f>
        <v>2.8635999999999764</v>
      </c>
      <c r="I34" s="54">
        <f>SUM(I28:I33)</f>
        <v>8.0344000000000229</v>
      </c>
      <c r="J34" s="75"/>
      <c r="K34" s="75"/>
      <c r="L34" s="56">
        <f t="shared" si="8"/>
        <v>73.723619012663093</v>
      </c>
      <c r="M34" s="75"/>
      <c r="N34" s="43"/>
    </row>
    <row r="35" spans="1:15" s="1" customFormat="1" ht="14.1" customHeight="1">
      <c r="A35" s="6"/>
      <c r="B35" s="51" t="s">
        <v>46</v>
      </c>
      <c r="C35" s="52"/>
      <c r="D35" s="39"/>
      <c r="E35" s="39"/>
      <c r="F35" s="39"/>
      <c r="G35" s="198"/>
      <c r="H35" s="39"/>
      <c r="I35" s="39"/>
      <c r="J35" s="39"/>
      <c r="K35" s="39"/>
      <c r="L35" s="154"/>
      <c r="M35" s="39"/>
      <c r="N35" s="43"/>
    </row>
    <row r="36" spans="1:15" s="1" customFormat="1" ht="14.1" customHeight="1">
      <c r="A36" s="6">
        <v>17</v>
      </c>
      <c r="B36" s="82" t="s">
        <v>47</v>
      </c>
      <c r="C36" s="136">
        <v>57</v>
      </c>
      <c r="D36" s="39">
        <v>189.5</v>
      </c>
      <c r="E36" s="39">
        <v>1.19</v>
      </c>
      <c r="F36" s="39">
        <f t="shared" ref="F36:F38" si="9">D36</f>
        <v>189.5</v>
      </c>
      <c r="G36" s="39">
        <v>189.52</v>
      </c>
      <c r="H36" s="40">
        <f>(D36-G36)*10000*C36/1000000</f>
        <v>-1.1400000000005831E-2</v>
      </c>
      <c r="I36" s="39">
        <f>E36-H36</f>
        <v>1.2014000000000058</v>
      </c>
      <c r="J36" s="39">
        <v>0.05</v>
      </c>
      <c r="K36" s="39">
        <f>J36</f>
        <v>0.05</v>
      </c>
      <c r="L36" s="154">
        <f t="shared" ref="L36:L39" si="10">I36*100/E36</f>
        <v>100.95798319327781</v>
      </c>
      <c r="M36" s="39">
        <v>0.05</v>
      </c>
      <c r="N36" s="43">
        <v>0.02</v>
      </c>
      <c r="O36" s="189"/>
    </row>
    <row r="37" spans="1:15" s="1" customFormat="1" ht="14.1" customHeight="1">
      <c r="A37" s="6">
        <v>18</v>
      </c>
      <c r="B37" s="82" t="s">
        <v>48</v>
      </c>
      <c r="C37" s="136">
        <v>104</v>
      </c>
      <c r="D37" s="39">
        <v>185.5</v>
      </c>
      <c r="E37" s="39">
        <v>1.83</v>
      </c>
      <c r="F37" s="39">
        <f t="shared" si="9"/>
        <v>185.5</v>
      </c>
      <c r="G37" s="39">
        <v>185.53</v>
      </c>
      <c r="H37" s="40">
        <f>(D37-G37)*10000*C37/1000000</f>
        <v>-3.1200000000001182E-2</v>
      </c>
      <c r="I37" s="40">
        <f>E37-H37</f>
        <v>1.8612000000000013</v>
      </c>
      <c r="J37" s="39">
        <v>0.06</v>
      </c>
      <c r="K37" s="39">
        <f>J37</f>
        <v>0.06</v>
      </c>
      <c r="L37" s="154">
        <f t="shared" si="10"/>
        <v>101.70491803278695</v>
      </c>
      <c r="M37" s="39">
        <v>0.06</v>
      </c>
      <c r="N37" s="43">
        <v>0.03</v>
      </c>
      <c r="O37" s="189"/>
    </row>
    <row r="38" spans="1:15" s="1" customFormat="1" ht="14.1" customHeight="1">
      <c r="A38" s="6">
        <v>19</v>
      </c>
      <c r="B38" s="82" t="s">
        <v>49</v>
      </c>
      <c r="C38" s="136">
        <v>64</v>
      </c>
      <c r="D38" s="39">
        <v>180.6</v>
      </c>
      <c r="E38" s="39">
        <v>1.02</v>
      </c>
      <c r="F38" s="39">
        <f t="shared" si="9"/>
        <v>180.6</v>
      </c>
      <c r="G38" s="39">
        <v>180.55</v>
      </c>
      <c r="H38" s="40">
        <f>(D38-G38)*10000*C38/1000000</f>
        <v>3.1999999999989086E-2</v>
      </c>
      <c r="I38" s="40">
        <f>E38-H38</f>
        <v>0.98800000000001098</v>
      </c>
      <c r="J38" s="39">
        <v>0.04</v>
      </c>
      <c r="K38" s="39">
        <f>J38</f>
        <v>0.04</v>
      </c>
      <c r="L38" s="154">
        <f t="shared" si="10"/>
        <v>96.862745098040278</v>
      </c>
      <c r="M38" s="39">
        <v>0.06</v>
      </c>
      <c r="N38" s="43">
        <v>0.03</v>
      </c>
      <c r="O38" s="189"/>
    </row>
    <row r="39" spans="1:15" s="1" customFormat="1" ht="14.1" customHeight="1">
      <c r="A39" s="6"/>
      <c r="B39" s="51" t="s">
        <v>38</v>
      </c>
      <c r="C39" s="52">
        <f>SUM(C36:C38)</f>
        <v>225</v>
      </c>
      <c r="D39" s="53"/>
      <c r="E39" s="75">
        <f>SUM(E36:E38)</f>
        <v>4.04</v>
      </c>
      <c r="F39" s="75"/>
      <c r="G39" s="76"/>
      <c r="H39" s="75">
        <f>SUM(H36:H38)</f>
        <v>-1.0600000000017928E-2</v>
      </c>
      <c r="I39" s="75">
        <f>SUM(I36:I38)</f>
        <v>4.050600000000018</v>
      </c>
      <c r="J39" s="75"/>
      <c r="K39" s="75"/>
      <c r="L39" s="56">
        <f t="shared" si="10"/>
        <v>100.26237623762421</v>
      </c>
      <c r="M39" s="75"/>
      <c r="N39" s="43"/>
    </row>
    <row r="40" spans="1:15" s="1" customFormat="1" ht="14.1" customHeight="1">
      <c r="A40" s="6"/>
      <c r="B40" s="51" t="s">
        <v>50</v>
      </c>
      <c r="C40" s="52"/>
      <c r="D40" s="39"/>
      <c r="E40" s="39"/>
      <c r="F40" s="39"/>
      <c r="G40" s="198"/>
      <c r="H40" s="39"/>
      <c r="I40" s="39"/>
      <c r="J40" s="39"/>
      <c r="K40" s="39"/>
      <c r="L40" s="154"/>
      <c r="M40" s="39"/>
      <c r="N40" s="43"/>
    </row>
    <row r="41" spans="1:15" s="1" customFormat="1" ht="14.1" customHeight="1">
      <c r="A41" s="6">
        <v>20</v>
      </c>
      <c r="B41" s="82" t="s">
        <v>51</v>
      </c>
      <c r="C41" s="136">
        <v>66.7</v>
      </c>
      <c r="D41" s="39">
        <v>182.5</v>
      </c>
      <c r="E41" s="39">
        <v>1.08</v>
      </c>
      <c r="F41" s="39">
        <f t="shared" ref="F41:F43" si="11">D41</f>
        <v>182.5</v>
      </c>
      <c r="G41" s="190">
        <v>182</v>
      </c>
      <c r="H41" s="39">
        <f>(D41-G41)*10000*C41/1000000</f>
        <v>0.33350000000000002</v>
      </c>
      <c r="I41" s="39">
        <f>E41-H41</f>
        <v>0.74650000000000005</v>
      </c>
      <c r="J41" s="39">
        <v>0.1</v>
      </c>
      <c r="K41" s="39">
        <f t="shared" ref="K41:K43" si="12">J41</f>
        <v>0.1</v>
      </c>
      <c r="L41" s="154">
        <f t="shared" ref="L41:L44" si="13">I41*100/E41</f>
        <v>69.120370370370367</v>
      </c>
      <c r="M41" s="186">
        <v>0.04</v>
      </c>
      <c r="N41" s="43">
        <v>-0.1</v>
      </c>
      <c r="O41" s="189"/>
    </row>
    <row r="42" spans="1:15" s="1" customFormat="1" ht="14.1" customHeight="1">
      <c r="A42" s="6">
        <v>21</v>
      </c>
      <c r="B42" s="82" t="s">
        <v>52</v>
      </c>
      <c r="C42" s="136">
        <v>62.8</v>
      </c>
      <c r="D42" s="39">
        <v>177</v>
      </c>
      <c r="E42" s="39">
        <v>1.41</v>
      </c>
      <c r="F42" s="39">
        <f t="shared" si="11"/>
        <v>177</v>
      </c>
      <c r="G42" s="190">
        <v>176</v>
      </c>
      <c r="H42" s="39">
        <f>(D42-G42)*10000*C42/1000000</f>
        <v>0.628</v>
      </c>
      <c r="I42" s="39">
        <f>E42-H42</f>
        <v>0.78199999999999992</v>
      </c>
      <c r="J42" s="39">
        <v>0.1</v>
      </c>
      <c r="K42" s="39">
        <f t="shared" si="12"/>
        <v>0.1</v>
      </c>
      <c r="L42" s="154">
        <f t="shared" si="13"/>
        <v>55.460992907801412</v>
      </c>
      <c r="M42" s="186">
        <v>0.05</v>
      </c>
      <c r="N42" s="43">
        <v>-0.1</v>
      </c>
      <c r="O42" s="189"/>
    </row>
    <row r="43" spans="1:15" s="1" customFormat="1" ht="14.1" customHeight="1">
      <c r="A43" s="6">
        <v>22</v>
      </c>
      <c r="B43" s="82" t="s">
        <v>53</v>
      </c>
      <c r="C43" s="136">
        <v>56</v>
      </c>
      <c r="D43" s="39">
        <v>175.25</v>
      </c>
      <c r="E43" s="39">
        <v>1.17</v>
      </c>
      <c r="F43" s="39">
        <f t="shared" si="11"/>
        <v>175.25</v>
      </c>
      <c r="G43" s="190">
        <v>174.6</v>
      </c>
      <c r="H43" s="39">
        <f>(D43-G43)*10000*C43/1000000</f>
        <v>0.36400000000000315</v>
      </c>
      <c r="I43" s="39">
        <f>E43-H43</f>
        <v>0.80599999999999672</v>
      </c>
      <c r="J43" s="39">
        <v>0.2</v>
      </c>
      <c r="K43" s="39">
        <f t="shared" si="12"/>
        <v>0.2</v>
      </c>
      <c r="L43" s="154">
        <f t="shared" si="13"/>
        <v>68.888888888888616</v>
      </c>
      <c r="M43" s="186">
        <v>0.06</v>
      </c>
      <c r="N43" s="43">
        <v>0</v>
      </c>
      <c r="O43" s="189"/>
    </row>
    <row r="44" spans="1:15" s="1" customFormat="1" ht="14.1" customHeight="1">
      <c r="A44" s="6"/>
      <c r="B44" s="51" t="s">
        <v>38</v>
      </c>
      <c r="C44" s="52">
        <f>SUM(C41:C43)</f>
        <v>185.5</v>
      </c>
      <c r="D44" s="39"/>
      <c r="E44" s="75">
        <f>SUM(E41:E43)</f>
        <v>3.66</v>
      </c>
      <c r="F44" s="75"/>
      <c r="G44" s="76" t="s">
        <v>2</v>
      </c>
      <c r="H44" s="75">
        <f>SUM(H41:H43)</f>
        <v>1.3255000000000032</v>
      </c>
      <c r="I44" s="75">
        <f>SUM(I41:I43)</f>
        <v>2.3344999999999967</v>
      </c>
      <c r="J44" s="75"/>
      <c r="K44" s="75"/>
      <c r="L44" s="56">
        <f t="shared" si="13"/>
        <v>63.78415300546439</v>
      </c>
      <c r="M44" s="75"/>
      <c r="N44" s="43"/>
    </row>
    <row r="45" spans="1:15" s="1" customFormat="1" ht="14.1" customHeight="1">
      <c r="A45" s="6"/>
      <c r="B45" s="51" t="s">
        <v>54</v>
      </c>
      <c r="C45" s="52"/>
      <c r="D45" s="39"/>
      <c r="E45" s="39"/>
      <c r="F45" s="39"/>
      <c r="G45" s="198"/>
      <c r="H45" s="39"/>
      <c r="I45" s="39"/>
      <c r="J45" s="39"/>
      <c r="K45" s="39"/>
      <c r="L45" s="41"/>
      <c r="M45" s="39"/>
      <c r="N45" s="43"/>
    </row>
    <row r="46" spans="1:15" s="1" customFormat="1" ht="14.1" customHeight="1">
      <c r="A46" s="6">
        <v>23</v>
      </c>
      <c r="B46" s="199" t="s">
        <v>55</v>
      </c>
      <c r="C46" s="191">
        <v>184</v>
      </c>
      <c r="D46" s="39">
        <v>212.5</v>
      </c>
      <c r="E46" s="39">
        <v>2.4700000000000002</v>
      </c>
      <c r="F46" s="39">
        <f t="shared" ref="F46:F50" si="14">D46</f>
        <v>212.5</v>
      </c>
      <c r="G46" s="39">
        <v>212.4</v>
      </c>
      <c r="H46" s="39">
        <f>E46-I46</f>
        <v>0.15000000000000036</v>
      </c>
      <c r="I46" s="39">
        <v>2.3199999999999998</v>
      </c>
      <c r="J46" s="39">
        <v>0.15</v>
      </c>
      <c r="K46" s="39">
        <f t="shared" ref="K46:K49" si="15">J46</f>
        <v>0.15</v>
      </c>
      <c r="L46" s="154">
        <f>I46*100/E46</f>
        <v>93.927125506072855</v>
      </c>
      <c r="M46" s="39">
        <v>0.15</v>
      </c>
      <c r="N46" s="43">
        <v>0</v>
      </c>
      <c r="O46" s="192"/>
    </row>
    <row r="47" spans="1:15" s="1" customFormat="1" ht="14.1" customHeight="1">
      <c r="A47" s="6">
        <v>24</v>
      </c>
      <c r="B47" s="199" t="s">
        <v>56</v>
      </c>
      <c r="C47" s="193">
        <v>53</v>
      </c>
      <c r="D47" s="39">
        <v>195.5</v>
      </c>
      <c r="E47" s="39">
        <v>0.61</v>
      </c>
      <c r="F47" s="39">
        <f t="shared" si="14"/>
        <v>195.5</v>
      </c>
      <c r="G47" s="39">
        <v>193.8</v>
      </c>
      <c r="H47" s="39">
        <f>E47-I47</f>
        <v>0.44999999999999996</v>
      </c>
      <c r="I47" s="39">
        <v>0.16</v>
      </c>
      <c r="J47" s="39">
        <v>0.15</v>
      </c>
      <c r="K47" s="39">
        <f t="shared" si="15"/>
        <v>0.15</v>
      </c>
      <c r="L47" s="154">
        <f t="shared" ref="L47:L56" si="16">I47*100/E47</f>
        <v>26.229508196721312</v>
      </c>
      <c r="M47" s="39">
        <v>0.15</v>
      </c>
      <c r="N47" s="43">
        <v>0</v>
      </c>
      <c r="O47" s="200"/>
    </row>
    <row r="48" spans="1:15" s="1" customFormat="1" ht="14.1" customHeight="1">
      <c r="A48" s="6">
        <v>25</v>
      </c>
      <c r="B48" s="199" t="s">
        <v>57</v>
      </c>
      <c r="C48" s="193">
        <v>159</v>
      </c>
      <c r="D48" s="39">
        <v>191.7</v>
      </c>
      <c r="E48" s="39">
        <v>1.74</v>
      </c>
      <c r="F48" s="39">
        <f t="shared" si="14"/>
        <v>191.7</v>
      </c>
      <c r="G48" s="39">
        <v>189.85</v>
      </c>
      <c r="H48" s="39">
        <f>E48-I48</f>
        <v>1.1400000000000001</v>
      </c>
      <c r="I48" s="39">
        <v>0.6</v>
      </c>
      <c r="J48" s="39">
        <v>0.15</v>
      </c>
      <c r="K48" s="39">
        <f t="shared" si="15"/>
        <v>0.15</v>
      </c>
      <c r="L48" s="154">
        <f t="shared" si="16"/>
        <v>34.482758620689658</v>
      </c>
      <c r="M48" s="39">
        <v>0.15</v>
      </c>
      <c r="N48" s="43">
        <v>-0.35</v>
      </c>
      <c r="O48" s="200"/>
    </row>
    <row r="49" spans="1:15" s="1" customFormat="1" ht="14.1" customHeight="1">
      <c r="A49" s="6">
        <v>26</v>
      </c>
      <c r="B49" s="199" t="s">
        <v>58</v>
      </c>
      <c r="C49" s="193">
        <v>353</v>
      </c>
      <c r="D49" s="39">
        <v>189.5</v>
      </c>
      <c r="E49" s="39">
        <v>1.93</v>
      </c>
      <c r="F49" s="39">
        <f t="shared" si="14"/>
        <v>189.5</v>
      </c>
      <c r="G49" s="39">
        <v>189.45</v>
      </c>
      <c r="H49" s="39">
        <v>0.1</v>
      </c>
      <c r="I49" s="39">
        <f>E49-H49</f>
        <v>1.8299999999999998</v>
      </c>
      <c r="J49" s="39">
        <v>0.25</v>
      </c>
      <c r="K49" s="39">
        <f t="shared" si="15"/>
        <v>0.25</v>
      </c>
      <c r="L49" s="154">
        <f t="shared" si="16"/>
        <v>94.818652849740914</v>
      </c>
      <c r="M49" s="39">
        <v>0.25</v>
      </c>
      <c r="N49" s="43">
        <v>0</v>
      </c>
      <c r="O49" s="200"/>
    </row>
    <row r="50" spans="1:15" s="1" customFormat="1" ht="14.1" customHeight="1">
      <c r="A50" s="6">
        <v>27</v>
      </c>
      <c r="B50" s="199" t="s">
        <v>59</v>
      </c>
      <c r="C50" s="193">
        <v>55.5</v>
      </c>
      <c r="D50" s="39">
        <v>186</v>
      </c>
      <c r="E50" s="39">
        <v>1.07</v>
      </c>
      <c r="F50" s="39">
        <f t="shared" si="14"/>
        <v>186</v>
      </c>
      <c r="G50" s="39">
        <v>185.8</v>
      </c>
      <c r="H50" s="39">
        <v>0.08</v>
      </c>
      <c r="I50" s="39">
        <f t="shared" ref="I48:I55" si="17">E50-H50</f>
        <v>0.9900000000000001</v>
      </c>
      <c r="J50" s="39">
        <v>0.3</v>
      </c>
      <c r="K50" s="39">
        <f t="shared" ref="K50:K55" si="18">J50</f>
        <v>0.3</v>
      </c>
      <c r="L50" s="154">
        <f t="shared" si="16"/>
        <v>92.523364485981318</v>
      </c>
      <c r="M50" s="39">
        <v>0.3</v>
      </c>
      <c r="N50" s="43">
        <v>-0.1</v>
      </c>
      <c r="O50" s="197"/>
    </row>
    <row r="51" spans="1:15" s="1" customFormat="1" ht="14.1" customHeight="1">
      <c r="A51" s="6">
        <v>28</v>
      </c>
      <c r="B51" s="199" t="s">
        <v>60</v>
      </c>
      <c r="C51" s="193">
        <v>90</v>
      </c>
      <c r="D51" s="39">
        <v>182.4</v>
      </c>
      <c r="E51" s="39">
        <v>1.47</v>
      </c>
      <c r="F51" s="39">
        <f t="shared" ref="F51:F55" si="19">D51</f>
        <v>182.4</v>
      </c>
      <c r="G51" s="39">
        <v>182.26</v>
      </c>
      <c r="H51" s="39">
        <v>0.16</v>
      </c>
      <c r="I51" s="39">
        <f t="shared" si="17"/>
        <v>1.31</v>
      </c>
      <c r="J51" s="39">
        <v>0.3</v>
      </c>
      <c r="K51" s="39">
        <f t="shared" si="18"/>
        <v>0.3</v>
      </c>
      <c r="L51" s="154">
        <f t="shared" si="16"/>
        <v>89.115646258503403</v>
      </c>
      <c r="M51" s="39">
        <v>0.3</v>
      </c>
      <c r="N51" s="43">
        <v>0</v>
      </c>
      <c r="O51" s="197"/>
    </row>
    <row r="52" spans="1:15" s="1" customFormat="1" ht="14.1" customHeight="1">
      <c r="A52" s="6">
        <v>29</v>
      </c>
      <c r="B52" s="82" t="s">
        <v>61</v>
      </c>
      <c r="C52" s="136">
        <v>58</v>
      </c>
      <c r="D52" s="39">
        <v>173</v>
      </c>
      <c r="E52" s="39">
        <v>1.1299999999999999</v>
      </c>
      <c r="F52" s="39">
        <f t="shared" si="19"/>
        <v>173</v>
      </c>
      <c r="G52" s="190">
        <v>173</v>
      </c>
      <c r="H52" s="39">
        <f t="shared" ref="H52" si="20">(D52-G52)*10000*C52/1000000</f>
        <v>0</v>
      </c>
      <c r="I52" s="39">
        <f t="shared" si="17"/>
        <v>1.1299999999999999</v>
      </c>
      <c r="J52" s="39">
        <v>0.01</v>
      </c>
      <c r="K52" s="39">
        <f t="shared" si="18"/>
        <v>0.01</v>
      </c>
      <c r="L52" s="154">
        <f t="shared" si="16"/>
        <v>100</v>
      </c>
      <c r="M52" s="39">
        <v>0.35</v>
      </c>
      <c r="N52" s="43">
        <v>0.02</v>
      </c>
      <c r="O52" s="189"/>
    </row>
    <row r="53" spans="1:15" s="1" customFormat="1" ht="14.1" customHeight="1">
      <c r="A53" s="6">
        <v>30</v>
      </c>
      <c r="B53" s="48" t="s">
        <v>62</v>
      </c>
      <c r="C53" s="136">
        <v>68</v>
      </c>
      <c r="D53" s="39">
        <v>169</v>
      </c>
      <c r="E53" s="39">
        <v>1.2</v>
      </c>
      <c r="F53" s="39">
        <f t="shared" si="19"/>
        <v>169</v>
      </c>
      <c r="G53" s="39">
        <v>168.65</v>
      </c>
      <c r="H53" s="39">
        <f t="shared" ref="H53:H55" si="21">(D53-G53)*10000*C53/1000000</f>
        <v>0.23799999999999613</v>
      </c>
      <c r="I53" s="39">
        <f t="shared" si="17"/>
        <v>0.96200000000000385</v>
      </c>
      <c r="J53" s="39">
        <v>0.01</v>
      </c>
      <c r="K53" s="39">
        <f t="shared" si="18"/>
        <v>0.01</v>
      </c>
      <c r="L53" s="154">
        <f t="shared" si="16"/>
        <v>80.166666666666998</v>
      </c>
      <c r="M53" s="39">
        <v>0.4</v>
      </c>
      <c r="N53" s="43">
        <v>0.35</v>
      </c>
      <c r="O53" s="189"/>
    </row>
    <row r="54" spans="1:15" s="1" customFormat="1" ht="14.1" customHeight="1">
      <c r="A54" s="6">
        <v>31</v>
      </c>
      <c r="B54" s="82" t="s">
        <v>63</v>
      </c>
      <c r="C54" s="136">
        <v>102</v>
      </c>
      <c r="D54" s="39">
        <v>163</v>
      </c>
      <c r="E54" s="39">
        <v>2.5</v>
      </c>
      <c r="F54" s="39">
        <f t="shared" si="19"/>
        <v>163</v>
      </c>
      <c r="G54" s="39">
        <v>162.88</v>
      </c>
      <c r="H54" s="39">
        <f t="shared" si="21"/>
        <v>0.12240000000000464</v>
      </c>
      <c r="I54" s="39">
        <f t="shared" si="17"/>
        <v>2.3775999999999953</v>
      </c>
      <c r="J54" s="39">
        <v>0.01</v>
      </c>
      <c r="K54" s="39">
        <f t="shared" si="18"/>
        <v>0.01</v>
      </c>
      <c r="L54" s="154">
        <f t="shared" si="16"/>
        <v>95.103999999999814</v>
      </c>
      <c r="M54" s="39">
        <v>0.45</v>
      </c>
      <c r="N54" s="43">
        <v>0.05</v>
      </c>
      <c r="O54" s="189"/>
    </row>
    <row r="55" spans="1:15" s="1" customFormat="1" ht="14.1" customHeight="1">
      <c r="A55" s="6">
        <v>32</v>
      </c>
      <c r="B55" s="82" t="s">
        <v>64</v>
      </c>
      <c r="C55" s="136">
        <v>78</v>
      </c>
      <c r="D55" s="39">
        <v>160.1</v>
      </c>
      <c r="E55" s="39">
        <v>1.28</v>
      </c>
      <c r="F55" s="39">
        <f t="shared" si="19"/>
        <v>160.1</v>
      </c>
      <c r="G55" s="39">
        <v>159.68</v>
      </c>
      <c r="H55" s="39">
        <f t="shared" si="21"/>
        <v>0.32759999999999023</v>
      </c>
      <c r="I55" s="39">
        <f t="shared" si="17"/>
        <v>0.95240000000000979</v>
      </c>
      <c r="J55" s="39">
        <v>0.03</v>
      </c>
      <c r="K55" s="39">
        <f t="shared" si="18"/>
        <v>0.03</v>
      </c>
      <c r="L55" s="154">
        <f t="shared" si="16"/>
        <v>74.406250000000767</v>
      </c>
      <c r="M55" s="39">
        <v>0.5</v>
      </c>
      <c r="N55" s="43">
        <v>0.03</v>
      </c>
      <c r="O55" s="189"/>
    </row>
    <row r="56" spans="1:15" s="1" customFormat="1" ht="14.1" customHeight="1">
      <c r="A56" s="6"/>
      <c r="B56" s="51" t="s">
        <v>38</v>
      </c>
      <c r="C56" s="194">
        <f>SUM(C46:C55)</f>
        <v>1200.5</v>
      </c>
      <c r="D56" s="39"/>
      <c r="E56" s="75">
        <f>SUM(E46:E55)</f>
        <v>15.4</v>
      </c>
      <c r="F56" s="75"/>
      <c r="G56" s="76"/>
      <c r="H56" s="75">
        <f>SUM(H46:H55)</f>
        <v>2.7679999999999914</v>
      </c>
      <c r="I56" s="75">
        <f>SUM(I46:I55)</f>
        <v>12.632000000000009</v>
      </c>
      <c r="J56" s="75"/>
      <c r="K56" s="201"/>
      <c r="L56" s="56">
        <f t="shared" si="16"/>
        <v>82.025974025974079</v>
      </c>
      <c r="M56" s="201"/>
      <c r="N56" s="43"/>
    </row>
    <row r="57" spans="1:15" s="1" customFormat="1" ht="14.1" customHeight="1">
      <c r="A57" s="6"/>
      <c r="B57" s="51" t="s">
        <v>65</v>
      </c>
      <c r="C57" s="52"/>
      <c r="D57" s="136"/>
      <c r="E57" s="39"/>
      <c r="F57" s="191"/>
      <c r="G57" s="202"/>
      <c r="H57" s="191"/>
      <c r="I57" s="191"/>
      <c r="J57" s="136"/>
      <c r="K57" s="136"/>
      <c r="L57" s="203"/>
      <c r="M57" s="136"/>
      <c r="N57" s="43"/>
    </row>
    <row r="58" spans="1:15" s="1" customFormat="1" ht="14.1" customHeight="1">
      <c r="A58" s="6">
        <v>33</v>
      </c>
      <c r="B58" s="199" t="s">
        <v>66</v>
      </c>
      <c r="C58" s="193">
        <v>73.430000000000007</v>
      </c>
      <c r="D58" s="39">
        <v>217.9</v>
      </c>
      <c r="E58" s="39">
        <v>1.1200000000000001</v>
      </c>
      <c r="F58" s="39">
        <f t="shared" ref="F58:F69" si="22">D58</f>
        <v>217.9</v>
      </c>
      <c r="G58" s="39">
        <v>217.7</v>
      </c>
      <c r="H58" s="39">
        <v>0.15</v>
      </c>
      <c r="I58" s="39">
        <f>E58-H58</f>
        <v>0.97</v>
      </c>
      <c r="J58" s="39">
        <v>0.06</v>
      </c>
      <c r="K58" s="39">
        <f>J58</f>
        <v>0.06</v>
      </c>
      <c r="L58" s="154">
        <f t="shared" ref="L58:L70" si="23">I58*100/E58</f>
        <v>86.607142857142904</v>
      </c>
      <c r="M58" s="39">
        <v>0.01</v>
      </c>
      <c r="N58" s="43">
        <v>0</v>
      </c>
    </row>
    <row r="59" spans="1:15" s="1" customFormat="1" ht="13.5" customHeight="1">
      <c r="A59" s="6">
        <v>34</v>
      </c>
      <c r="B59" s="199" t="s">
        <v>67</v>
      </c>
      <c r="C59" s="193">
        <v>158</v>
      </c>
      <c r="D59" s="39">
        <v>211.5</v>
      </c>
      <c r="E59" s="39">
        <v>1.02</v>
      </c>
      <c r="F59" s="39">
        <f t="shared" si="22"/>
        <v>211.5</v>
      </c>
      <c r="G59" s="39">
        <v>211.3</v>
      </c>
      <c r="H59" s="39">
        <v>0.2</v>
      </c>
      <c r="I59" s="39">
        <f>E59-H59</f>
        <v>0.82</v>
      </c>
      <c r="J59" s="39">
        <v>0.08</v>
      </c>
      <c r="K59" s="39">
        <f>J59</f>
        <v>0.08</v>
      </c>
      <c r="L59" s="154">
        <f t="shared" si="23"/>
        <v>80.392156862745097</v>
      </c>
      <c r="M59" s="39">
        <v>0.1</v>
      </c>
      <c r="N59" s="43">
        <v>0</v>
      </c>
    </row>
    <row r="60" spans="1:15" s="1" customFormat="1" ht="14.1" customHeight="1">
      <c r="A60" s="5"/>
      <c r="B60" s="204"/>
      <c r="C60" s="230" t="s">
        <v>3</v>
      </c>
      <c r="D60" s="231"/>
      <c r="E60" s="231"/>
      <c r="F60" s="232" t="s">
        <v>4</v>
      </c>
      <c r="G60" s="232"/>
      <c r="H60" s="232"/>
      <c r="I60" s="232"/>
      <c r="J60" s="232"/>
      <c r="K60" s="232"/>
      <c r="L60" s="240" t="s">
        <v>5</v>
      </c>
      <c r="M60" s="244" t="s">
        <v>6</v>
      </c>
      <c r="N60" s="233" t="s">
        <v>68</v>
      </c>
    </row>
    <row r="61" spans="1:15" s="1" customFormat="1" ht="14.1" customHeight="1">
      <c r="A61" s="178"/>
      <c r="B61" s="237" t="s">
        <v>8</v>
      </c>
      <c r="C61" s="177" t="s">
        <v>9</v>
      </c>
      <c r="D61" s="179" t="s">
        <v>10</v>
      </c>
      <c r="E61" s="233" t="s">
        <v>11</v>
      </c>
      <c r="F61" s="179" t="s">
        <v>12</v>
      </c>
      <c r="G61" s="13" t="s">
        <v>13</v>
      </c>
      <c r="H61" s="179" t="s">
        <v>14</v>
      </c>
      <c r="I61" s="13" t="s">
        <v>15</v>
      </c>
      <c r="J61" s="179" t="s">
        <v>16</v>
      </c>
      <c r="K61" s="240" t="s">
        <v>17</v>
      </c>
      <c r="L61" s="240"/>
      <c r="M61" s="244"/>
      <c r="N61" s="234"/>
    </row>
    <row r="62" spans="1:15" s="1" customFormat="1" ht="14.1" customHeight="1">
      <c r="A62" s="178"/>
      <c r="B62" s="237"/>
      <c r="C62" s="180"/>
      <c r="D62" s="14"/>
      <c r="E62" s="238"/>
      <c r="F62" s="14" t="s">
        <v>18</v>
      </c>
      <c r="G62" s="17" t="s">
        <v>19</v>
      </c>
      <c r="H62" s="14" t="s">
        <v>20</v>
      </c>
      <c r="I62" s="17"/>
      <c r="J62" s="175" t="s">
        <v>21</v>
      </c>
      <c r="K62" s="240"/>
      <c r="L62" s="240"/>
      <c r="M62" s="244"/>
      <c r="N62" s="234"/>
    </row>
    <row r="63" spans="1:15" s="1" customFormat="1" ht="14.1" customHeight="1">
      <c r="A63" s="178"/>
      <c r="B63" s="205"/>
      <c r="C63" s="180"/>
      <c r="D63" s="14"/>
      <c r="E63" s="238"/>
      <c r="F63" s="14" t="s">
        <v>22</v>
      </c>
      <c r="G63" s="17"/>
      <c r="H63" s="19"/>
      <c r="I63" s="18"/>
      <c r="J63" s="14"/>
      <c r="K63" s="240"/>
      <c r="L63" s="240"/>
      <c r="M63" s="244"/>
      <c r="N63" s="234"/>
    </row>
    <row r="64" spans="1:15" s="1" customFormat="1" ht="19.5" customHeight="1">
      <c r="A64" s="21"/>
      <c r="B64" s="206"/>
      <c r="C64" s="37" t="s">
        <v>23</v>
      </c>
      <c r="D64" s="24" t="s">
        <v>24</v>
      </c>
      <c r="E64" s="239"/>
      <c r="F64" s="24" t="s">
        <v>24</v>
      </c>
      <c r="G64" s="23" t="s">
        <v>24</v>
      </c>
      <c r="H64" s="24" t="s">
        <v>25</v>
      </c>
      <c r="I64" s="23" t="s">
        <v>25</v>
      </c>
      <c r="J64" s="24" t="s">
        <v>26</v>
      </c>
      <c r="K64" s="240"/>
      <c r="L64" s="240"/>
      <c r="M64" s="244"/>
      <c r="N64" s="25">
        <f>N13</f>
        <v>46308</v>
      </c>
      <c r="O64" s="200"/>
    </row>
    <row r="65" spans="1:24" ht="14.1" customHeight="1">
      <c r="A65" s="5">
        <v>1</v>
      </c>
      <c r="B65" s="207">
        <v>2</v>
      </c>
      <c r="C65" s="182">
        <v>3</v>
      </c>
      <c r="D65" s="183">
        <v>4</v>
      </c>
      <c r="E65" s="182">
        <v>5</v>
      </c>
      <c r="F65" s="184">
        <v>6</v>
      </c>
      <c r="G65" s="182">
        <v>7</v>
      </c>
      <c r="H65" s="184">
        <v>8</v>
      </c>
      <c r="I65" s="182">
        <v>9</v>
      </c>
      <c r="J65" s="185">
        <v>10</v>
      </c>
      <c r="K65" s="182">
        <v>11</v>
      </c>
      <c r="L65" s="186">
        <v>12</v>
      </c>
      <c r="M65" s="186">
        <v>13</v>
      </c>
      <c r="N65" s="43"/>
      <c r="O65" s="200"/>
      <c r="P65"/>
      <c r="Q65"/>
      <c r="R65"/>
      <c r="S65"/>
      <c r="T65"/>
      <c r="U65"/>
      <c r="V65"/>
      <c r="W65"/>
      <c r="X65"/>
    </row>
    <row r="66" spans="1:24" s="1" customFormat="1" ht="14.1" customHeight="1">
      <c r="A66" s="6">
        <v>35</v>
      </c>
      <c r="B66" s="199" t="s">
        <v>69</v>
      </c>
      <c r="C66" s="193">
        <v>156.4</v>
      </c>
      <c r="D66" s="39">
        <v>189.2</v>
      </c>
      <c r="E66" s="39">
        <v>1.58</v>
      </c>
      <c r="F66" s="39">
        <f t="shared" si="22"/>
        <v>189.2</v>
      </c>
      <c r="G66" s="39">
        <v>188.96</v>
      </c>
      <c r="H66" s="39">
        <v>0.2</v>
      </c>
      <c r="I66" s="39">
        <f>E66-H66</f>
        <v>1.38</v>
      </c>
      <c r="J66" s="39">
        <v>0.09</v>
      </c>
      <c r="K66" s="39">
        <f>J66</f>
        <v>0.09</v>
      </c>
      <c r="L66" s="154">
        <f t="shared" si="23"/>
        <v>87.341772151898695</v>
      </c>
      <c r="M66" s="39">
        <v>0.06</v>
      </c>
      <c r="N66" s="43">
        <v>0</v>
      </c>
      <c r="O66" s="200"/>
    </row>
    <row r="67" spans="1:24" s="1" customFormat="1" ht="14.1" customHeight="1">
      <c r="A67" s="6">
        <v>36</v>
      </c>
      <c r="B67" s="199" t="s">
        <v>70</v>
      </c>
      <c r="C67" s="193">
        <v>109.5</v>
      </c>
      <c r="D67" s="39">
        <v>184.5</v>
      </c>
      <c r="E67" s="39">
        <v>1.45</v>
      </c>
      <c r="F67" s="39">
        <f t="shared" si="22"/>
        <v>184.5</v>
      </c>
      <c r="G67" s="39">
        <v>184.3</v>
      </c>
      <c r="H67" s="39">
        <v>0.31</v>
      </c>
      <c r="I67" s="39">
        <f>E67-H67</f>
        <v>1.1399999999999999</v>
      </c>
      <c r="J67" s="39">
        <v>0.08</v>
      </c>
      <c r="K67" s="39">
        <f>J67</f>
        <v>0.08</v>
      </c>
      <c r="L67" s="154">
        <f t="shared" si="23"/>
        <v>78.620689655172399</v>
      </c>
      <c r="M67" s="39">
        <v>7.0000000000000007E-2</v>
      </c>
      <c r="N67" s="43">
        <v>0</v>
      </c>
      <c r="O67" s="189"/>
    </row>
    <row r="68" spans="1:24" s="1" customFormat="1" ht="14.1" customHeight="1">
      <c r="A68" s="6">
        <v>37</v>
      </c>
      <c r="B68" s="48" t="s">
        <v>71</v>
      </c>
      <c r="C68" s="136">
        <v>105</v>
      </c>
      <c r="D68" s="39">
        <v>182.6</v>
      </c>
      <c r="E68" s="39">
        <v>1.7</v>
      </c>
      <c r="F68" s="39">
        <f t="shared" si="22"/>
        <v>182.6</v>
      </c>
      <c r="G68" s="39" t="s">
        <v>72</v>
      </c>
      <c r="H68" s="39" t="s">
        <v>72</v>
      </c>
      <c r="I68" s="39" t="s">
        <v>72</v>
      </c>
      <c r="J68" s="39" t="s">
        <v>72</v>
      </c>
      <c r="K68" s="39" t="s">
        <v>72</v>
      </c>
      <c r="L68" s="154" t="s">
        <v>72</v>
      </c>
      <c r="M68" s="39">
        <v>0.08</v>
      </c>
      <c r="N68" s="43"/>
      <c r="O68" s="189"/>
    </row>
    <row r="69" spans="1:24" s="1" customFormat="1" ht="14.1" customHeight="1">
      <c r="A69" s="6">
        <v>38</v>
      </c>
      <c r="B69" s="82" t="s">
        <v>73</v>
      </c>
      <c r="C69" s="136">
        <v>124.8</v>
      </c>
      <c r="D69" s="39">
        <v>97.97</v>
      </c>
      <c r="E69" s="39">
        <v>2.5</v>
      </c>
      <c r="F69" s="39">
        <f t="shared" si="22"/>
        <v>97.97</v>
      </c>
      <c r="G69" s="39">
        <v>97.97</v>
      </c>
      <c r="H69" s="39">
        <f>(D69-G69)*10000*C69/1000000</f>
        <v>0</v>
      </c>
      <c r="I69" s="39">
        <f>E69-H69</f>
        <v>2.5</v>
      </c>
      <c r="J69" s="39">
        <v>0.15</v>
      </c>
      <c r="K69" s="39">
        <f>J69</f>
        <v>0.15</v>
      </c>
      <c r="L69" s="154">
        <f t="shared" si="23"/>
        <v>100</v>
      </c>
      <c r="M69" s="39">
        <v>0.15</v>
      </c>
      <c r="N69" s="43">
        <v>0.01</v>
      </c>
    </row>
    <row r="70" spans="1:24" s="1" customFormat="1" ht="14.1" customHeight="1">
      <c r="A70" s="6"/>
      <c r="B70" s="51" t="s">
        <v>38</v>
      </c>
      <c r="C70" s="52">
        <f>C58+C59+C66+C67+C68+C69</f>
        <v>727.13</v>
      </c>
      <c r="D70" s="53"/>
      <c r="E70" s="75">
        <f>E69+E67+E66+E59+E58+E68</f>
        <v>9.3699999999999992</v>
      </c>
      <c r="F70" s="75"/>
      <c r="G70" s="76"/>
      <c r="H70" s="75">
        <f>H69+H67+H66+H59+H58</f>
        <v>0.86</v>
      </c>
      <c r="I70" s="75">
        <f>I69+I67+I66+I59+I58</f>
        <v>6.81</v>
      </c>
      <c r="J70" s="75"/>
      <c r="K70" s="75"/>
      <c r="L70" s="56">
        <f t="shared" si="23"/>
        <v>72.678762006403417</v>
      </c>
      <c r="M70" s="75"/>
      <c r="N70" s="43"/>
    </row>
    <row r="71" spans="1:24" s="1" customFormat="1" ht="14.1" customHeight="1">
      <c r="A71" s="6"/>
      <c r="B71" s="51" t="s">
        <v>74</v>
      </c>
      <c r="C71" s="52"/>
      <c r="D71" s="208"/>
      <c r="E71" s="209"/>
      <c r="F71" s="208"/>
      <c r="G71" s="210"/>
      <c r="H71" s="208"/>
      <c r="I71" s="208"/>
      <c r="J71" s="39"/>
      <c r="K71" s="208"/>
      <c r="L71" s="41"/>
      <c r="M71" s="208"/>
      <c r="N71" s="43"/>
    </row>
    <row r="72" spans="1:24" s="1" customFormat="1" ht="14.1" customHeight="1">
      <c r="A72" s="6">
        <v>39</v>
      </c>
      <c r="B72" s="48" t="s">
        <v>75</v>
      </c>
      <c r="C72" s="211">
        <v>78</v>
      </c>
      <c r="D72" s="212">
        <v>174.5</v>
      </c>
      <c r="E72" s="212"/>
      <c r="F72" s="39"/>
      <c r="G72" s="213">
        <v>173.74</v>
      </c>
      <c r="H72" s="213">
        <v>0.59</v>
      </c>
      <c r="I72" s="213">
        <f t="shared" ref="I72" si="24">E72-H72</f>
        <v>-0.59</v>
      </c>
      <c r="J72" s="214">
        <v>0</v>
      </c>
      <c r="K72" s="214">
        <v>0</v>
      </c>
      <c r="L72" s="215" t="e">
        <f>I72/E72*100</f>
        <v>#DIV/0!</v>
      </c>
      <c r="M72" s="213">
        <v>0.02</v>
      </c>
      <c r="N72" s="43"/>
      <c r="O72" s="216"/>
    </row>
    <row r="73" spans="1:24" ht="14.1" customHeight="1">
      <c r="A73" s="6">
        <v>40</v>
      </c>
      <c r="B73" s="48" t="s">
        <v>76</v>
      </c>
      <c r="C73" s="193">
        <v>220</v>
      </c>
      <c r="D73" s="39">
        <v>168.8</v>
      </c>
      <c r="E73" s="39">
        <v>4.8</v>
      </c>
      <c r="F73" s="39">
        <f t="shared" ref="F73" si="25">D73</f>
        <v>168.8</v>
      </c>
      <c r="G73" s="39">
        <v>168.5</v>
      </c>
      <c r="H73" s="39">
        <f>(D73-G73)*10000*C73/1000000</f>
        <v>0.66000000000002501</v>
      </c>
      <c r="I73" s="39">
        <f t="shared" ref="I73" si="26">E73-H73</f>
        <v>4.1399999999999748</v>
      </c>
      <c r="J73" s="39">
        <v>0</v>
      </c>
      <c r="K73" s="39">
        <f>J73</f>
        <v>0</v>
      </c>
      <c r="L73" s="154">
        <f t="shared" ref="L73:L74" si="27">I73*100/E73</f>
        <v>86.249999999999488</v>
      </c>
      <c r="M73" s="39">
        <v>7.0000000000000007E-2</v>
      </c>
      <c r="N73" s="43">
        <v>0</v>
      </c>
      <c r="O73" s="200"/>
    </row>
    <row r="74" spans="1:24" ht="14.1" customHeight="1">
      <c r="A74" s="6"/>
      <c r="B74" s="51" t="s">
        <v>38</v>
      </c>
      <c r="C74" s="52">
        <f>SUM(C72:C73)</f>
        <v>298</v>
      </c>
      <c r="D74" s="53"/>
      <c r="E74" s="75">
        <f>SUM(E73:E73)</f>
        <v>4.8</v>
      </c>
      <c r="F74" s="75"/>
      <c r="G74" s="76"/>
      <c r="H74" s="75">
        <f>SUM(H73:H73)</f>
        <v>0.66000000000002501</v>
      </c>
      <c r="I74" s="75">
        <f>SUM(I73:I73)</f>
        <v>4.1399999999999748</v>
      </c>
      <c r="J74" s="54"/>
      <c r="K74" s="75"/>
      <c r="L74" s="56">
        <f t="shared" si="27"/>
        <v>86.249999999999488</v>
      </c>
      <c r="M74" s="75"/>
      <c r="N74" s="43"/>
    </row>
    <row r="75" spans="1:24" ht="14.1" customHeight="1">
      <c r="A75" s="6"/>
      <c r="B75" s="51" t="s">
        <v>77</v>
      </c>
      <c r="C75" s="52"/>
      <c r="D75" s="39"/>
      <c r="E75" s="201"/>
      <c r="F75" s="201"/>
      <c r="G75" s="217"/>
      <c r="H75" s="201"/>
      <c r="I75" s="201"/>
      <c r="J75" s="201"/>
      <c r="K75" s="201"/>
      <c r="L75" s="218"/>
      <c r="M75" s="201"/>
      <c r="N75" s="43"/>
    </row>
    <row r="76" spans="1:24">
      <c r="A76" s="6">
        <v>41</v>
      </c>
      <c r="B76" s="82" t="s">
        <v>78</v>
      </c>
      <c r="C76" s="136">
        <v>54.1</v>
      </c>
      <c r="D76" s="136">
        <v>152.5</v>
      </c>
      <c r="E76" s="136">
        <v>1.42</v>
      </c>
      <c r="F76" s="39">
        <f>D76</f>
        <v>152.5</v>
      </c>
      <c r="G76" s="136">
        <v>149.63</v>
      </c>
      <c r="H76" s="39">
        <v>1.4</v>
      </c>
      <c r="I76" s="39">
        <f>E76-H76</f>
        <v>0.02</v>
      </c>
      <c r="J76" s="136">
        <v>0</v>
      </c>
      <c r="K76" s="136">
        <f t="shared" ref="K76" si="28">J76</f>
        <v>0</v>
      </c>
      <c r="L76" s="154">
        <f t="shared" ref="L76:L78" si="29">I76*100/E76</f>
        <v>1.40845070422535</v>
      </c>
      <c r="M76" s="136">
        <v>0.05</v>
      </c>
      <c r="N76" s="43">
        <v>0</v>
      </c>
      <c r="O76" s="189"/>
    </row>
    <row r="77" spans="1:24">
      <c r="A77" s="6"/>
      <c r="B77" s="51" t="s">
        <v>79</v>
      </c>
      <c r="C77" s="52"/>
      <c r="D77" s="136"/>
      <c r="E77" s="136"/>
      <c r="F77" s="136"/>
      <c r="G77" s="219"/>
      <c r="H77" s="136"/>
      <c r="I77" s="39"/>
      <c r="J77" s="136"/>
      <c r="K77" s="136"/>
      <c r="L77" s="220"/>
      <c r="M77" s="136"/>
      <c r="N77" s="159"/>
      <c r="O77" s="221"/>
    </row>
    <row r="78" spans="1:24" ht="26.25" customHeight="1">
      <c r="A78" s="6">
        <v>42</v>
      </c>
      <c r="B78" s="48" t="s">
        <v>80</v>
      </c>
      <c r="C78" s="136">
        <v>59.6</v>
      </c>
      <c r="D78" s="136">
        <v>159.87</v>
      </c>
      <c r="E78" s="136">
        <v>1.19</v>
      </c>
      <c r="F78" s="136">
        <f>D78</f>
        <v>159.87</v>
      </c>
      <c r="G78" s="136">
        <v>158.37</v>
      </c>
      <c r="H78" s="136">
        <f>(D78-G78)*10000*C78/1000000</f>
        <v>0.89400000000000002</v>
      </c>
      <c r="I78" s="136">
        <f>E78-H78</f>
        <v>0.29599999999999993</v>
      </c>
      <c r="J78" s="136">
        <v>0.02</v>
      </c>
      <c r="K78" s="136">
        <f>J78</f>
        <v>0.02</v>
      </c>
      <c r="L78" s="220">
        <f t="shared" si="29"/>
        <v>24.87394957983193</v>
      </c>
      <c r="M78" s="136">
        <v>0.01</v>
      </c>
      <c r="N78" s="43">
        <v>0</v>
      </c>
      <c r="O78" s="222"/>
    </row>
    <row r="79" spans="1:24">
      <c r="A79" s="6"/>
      <c r="B79" s="51" t="s">
        <v>81</v>
      </c>
      <c r="C79" s="52"/>
      <c r="D79" s="136"/>
      <c r="E79" s="136"/>
      <c r="F79" s="136"/>
      <c r="G79" s="219"/>
      <c r="H79" s="136"/>
      <c r="I79" s="136"/>
      <c r="J79" s="136"/>
      <c r="K79" s="136"/>
      <c r="L79" s="142"/>
      <c r="M79" s="136"/>
      <c r="N79" s="159"/>
      <c r="O79" s="221"/>
    </row>
    <row r="80" spans="1:24">
      <c r="A80" s="65"/>
      <c r="B80" s="223" t="s">
        <v>82</v>
      </c>
      <c r="C80" s="224">
        <f>C26+C34+C39+C44+C56+C70+C74+C76+C78</f>
        <v>6101.0439999999999</v>
      </c>
      <c r="D80" s="39"/>
      <c r="E80" s="75">
        <f>E26+E34+E39+E44+E56+E70+E74+E76+E78</f>
        <v>109.36799999999999</v>
      </c>
      <c r="F80" s="75"/>
      <c r="G80" s="75"/>
      <c r="H80" s="75">
        <f>H26+H34+H39+H44+H56+H70+H74+H76+H78</f>
        <v>20.38373419999995</v>
      </c>
      <c r="I80" s="56">
        <f>I26+I34+I39+I44+I56+I70+I74+I76+I78</f>
        <v>87.284265800000057</v>
      </c>
      <c r="J80" s="75"/>
      <c r="K80" s="75"/>
      <c r="L80" s="75">
        <f>I80*100/E80</f>
        <v>79.807865006217583</v>
      </c>
      <c r="M80" s="201"/>
      <c r="N80" s="159"/>
      <c r="O80" s="225"/>
    </row>
    <row r="81" spans="1:24">
      <c r="A81" s="161"/>
      <c r="B81" s="235" t="s">
        <v>83</v>
      </c>
      <c r="C81" s="235"/>
      <c r="D81" s="235"/>
      <c r="E81" s="235"/>
      <c r="F81" s="235"/>
      <c r="G81" s="235"/>
      <c r="H81" s="235"/>
      <c r="I81" s="235"/>
      <c r="J81" s="235"/>
      <c r="K81" s="235"/>
      <c r="L81" s="235"/>
      <c r="M81" s="235"/>
      <c r="N81" s="159"/>
      <c r="O81" s="221"/>
    </row>
    <row r="82" spans="1:24">
      <c r="A82" s="163">
        <v>1</v>
      </c>
      <c r="B82" s="164" t="s">
        <v>84</v>
      </c>
      <c r="C82" s="165">
        <v>116.98</v>
      </c>
      <c r="D82" s="165">
        <v>176.4</v>
      </c>
      <c r="E82" s="165">
        <v>2.36</v>
      </c>
      <c r="F82" s="39">
        <f t="shared" ref="F82:F84" si="30">D82</f>
        <v>176.4</v>
      </c>
      <c r="G82" s="39">
        <v>175.35</v>
      </c>
      <c r="H82" s="39">
        <f>(D82-G82)*10000*C82/1000000</f>
        <v>1.2282900000000132</v>
      </c>
      <c r="I82" s="39">
        <f>E82-H82</f>
        <v>1.1317099999999867</v>
      </c>
      <c r="J82" s="165">
        <v>0.02</v>
      </c>
      <c r="K82" s="165">
        <f>J82</f>
        <v>0.02</v>
      </c>
      <c r="L82" s="154">
        <f t="shared" ref="L82:L85" si="31">I82*100/E82</f>
        <v>47.953813559321475</v>
      </c>
      <c r="M82" s="165"/>
      <c r="N82" s="43">
        <v>0</v>
      </c>
      <c r="O82" s="226" t="s">
        <v>101</v>
      </c>
      <c r="P82"/>
      <c r="Q82"/>
      <c r="R82"/>
      <c r="S82"/>
      <c r="T82"/>
      <c r="U82"/>
      <c r="V82"/>
      <c r="W82"/>
      <c r="X82"/>
    </row>
    <row r="83" spans="1:24">
      <c r="A83" s="166">
        <v>2</v>
      </c>
      <c r="B83" s="48" t="s">
        <v>85</v>
      </c>
      <c r="C83" s="39">
        <v>339</v>
      </c>
      <c r="D83" s="39">
        <v>169.5</v>
      </c>
      <c r="E83" s="39">
        <v>4.0599999999999996</v>
      </c>
      <c r="F83" s="39">
        <f t="shared" si="30"/>
        <v>169.5</v>
      </c>
      <c r="G83" s="39">
        <v>168.65</v>
      </c>
      <c r="H83" s="39">
        <f>(D83-G83)*10000*C83/1000000</f>
        <v>2.8814999999999809</v>
      </c>
      <c r="I83" s="39">
        <f>E83-H83</f>
        <v>1.1785000000000188</v>
      </c>
      <c r="J83" s="39">
        <v>0.3</v>
      </c>
      <c r="K83" s="39">
        <f>J83</f>
        <v>0.3</v>
      </c>
      <c r="L83" s="154">
        <f t="shared" si="31"/>
        <v>29.027093596059576</v>
      </c>
      <c r="M83" s="39"/>
      <c r="N83" s="43">
        <v>0.04</v>
      </c>
      <c r="O83"/>
    </row>
    <row r="84" spans="1:24">
      <c r="A84" s="166">
        <v>3</v>
      </c>
      <c r="B84" s="82" t="s">
        <v>86</v>
      </c>
      <c r="C84" s="39">
        <v>40.200000000000003</v>
      </c>
      <c r="D84" s="39">
        <v>180.1</v>
      </c>
      <c r="E84" s="39">
        <v>1</v>
      </c>
      <c r="F84" s="39">
        <f t="shared" si="30"/>
        <v>180.1</v>
      </c>
      <c r="G84" s="39">
        <v>178.3</v>
      </c>
      <c r="H84" s="39">
        <f>(D84-G84)*10000*C84/1000000</f>
        <v>0.72359999999999314</v>
      </c>
      <c r="I84" s="39">
        <f>E84-H84</f>
        <v>0.27640000000000686</v>
      </c>
      <c r="J84" s="39">
        <v>0</v>
      </c>
      <c r="K84" s="39">
        <v>0</v>
      </c>
      <c r="L84" s="154">
        <f t="shared" si="31"/>
        <v>27.640000000000686</v>
      </c>
      <c r="M84" s="39"/>
      <c r="N84" s="43">
        <v>0</v>
      </c>
    </row>
    <row r="85" spans="1:24">
      <c r="A85" s="167"/>
      <c r="B85" s="168"/>
      <c r="C85" s="75"/>
      <c r="D85" s="75"/>
      <c r="E85" s="75">
        <f>SUM(E82:E84)</f>
        <v>7.42</v>
      </c>
      <c r="F85" s="75"/>
      <c r="G85" s="169"/>
      <c r="H85" s="75">
        <f>SUM(H82:H84)</f>
        <v>4.8333899999999872</v>
      </c>
      <c r="I85" s="75">
        <f>SUM(I82:I84)</f>
        <v>2.5866100000000123</v>
      </c>
      <c r="J85" s="75"/>
      <c r="K85" s="75"/>
      <c r="L85" s="56">
        <f t="shared" si="31"/>
        <v>34.859973045822272</v>
      </c>
      <c r="M85" s="75"/>
      <c r="N85" s="159"/>
    </row>
    <row r="86" spans="1:24">
      <c r="A86" s="170"/>
      <c r="B86" s="171" t="s">
        <v>102</v>
      </c>
      <c r="C86" s="19"/>
      <c r="D86" s="19"/>
      <c r="E86" s="19"/>
      <c r="F86" s="19"/>
      <c r="G86" s="19"/>
      <c r="H86" s="19"/>
      <c r="I86" s="19"/>
      <c r="J86" s="19"/>
      <c r="K86" s="19"/>
      <c r="L86" s="172"/>
      <c r="M86" s="19" t="s">
        <v>2</v>
      </c>
      <c r="N86" s="170" t="s">
        <v>2</v>
      </c>
    </row>
    <row r="87" spans="1:24">
      <c r="N87" s="3"/>
    </row>
  </sheetData>
  <mergeCells count="20">
    <mergeCell ref="N9:N12"/>
    <mergeCell ref="N60:N63"/>
    <mergeCell ref="C60:E60"/>
    <mergeCell ref="F60:K60"/>
    <mergeCell ref="B81:M81"/>
    <mergeCell ref="B10:B11"/>
    <mergeCell ref="B61:B62"/>
    <mergeCell ref="E10:E13"/>
    <mergeCell ref="E61:E64"/>
    <mergeCell ref="K10:K13"/>
    <mergeCell ref="K61:K64"/>
    <mergeCell ref="L9:L13"/>
    <mergeCell ref="L60:L64"/>
    <mergeCell ref="M9:M13"/>
    <mergeCell ref="M60:M64"/>
    <mergeCell ref="B6:M6"/>
    <mergeCell ref="B7:M7"/>
    <mergeCell ref="B8:M8"/>
    <mergeCell ref="C9:E9"/>
    <mergeCell ref="F9:K9"/>
  </mergeCells>
  <pageMargins left="0.7" right="0.7" top="0.75" bottom="0.75" header="0.3" footer="0.3"/>
  <pageSetup paperSize="5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H118"/>
  <sheetViews>
    <sheetView workbookViewId="0">
      <pane xSplit="13" ySplit="13" topLeftCell="N74" activePane="bottomRight" state="frozen"/>
      <selection pane="topRight"/>
      <selection pane="bottomLeft"/>
      <selection pane="bottomRight" activeCell="G81" sqref="G81"/>
    </sheetView>
  </sheetViews>
  <sheetFormatPr defaultColWidth="9" defaultRowHeight="15"/>
  <cols>
    <col min="1" max="1" width="2.5703125" customWidth="1"/>
    <col min="2" max="2" width="17.5703125" customWidth="1"/>
    <col min="3" max="3" width="6.42578125" customWidth="1"/>
    <col min="4" max="4" width="6" customWidth="1"/>
    <col min="5" max="5" width="6.7109375" customWidth="1"/>
    <col min="6" max="6" width="6.42578125" customWidth="1"/>
    <col min="7" max="7" width="6" style="1" customWidth="1"/>
    <col min="8" max="8" width="6.42578125" style="1" customWidth="1"/>
    <col min="9" max="9" width="7" style="1" customWidth="1"/>
    <col min="10" max="10" width="5.140625" style="1" customWidth="1"/>
    <col min="11" max="11" width="5.42578125" style="1" customWidth="1"/>
    <col min="12" max="12" width="4.85546875" style="1" customWidth="1"/>
    <col min="13" max="13" width="6.5703125" style="1" customWidth="1"/>
    <col min="14" max="14" width="8.7109375" style="1" customWidth="1"/>
    <col min="15" max="24" width="9.140625" style="1"/>
  </cols>
  <sheetData>
    <row r="5" spans="1:15" ht="14.25" customHeight="1">
      <c r="A5" s="2" t="s">
        <v>2</v>
      </c>
      <c r="B5" s="245" t="s">
        <v>0</v>
      </c>
      <c r="C5" s="245"/>
      <c r="D5" s="245"/>
      <c r="E5" s="245"/>
      <c r="F5" s="245"/>
      <c r="G5" s="245"/>
      <c r="H5" s="245"/>
      <c r="I5" s="245"/>
      <c r="J5" s="245"/>
      <c r="K5" s="245"/>
      <c r="L5" s="245"/>
      <c r="M5" s="245"/>
    </row>
    <row r="6" spans="1:15" ht="14.25" customHeight="1">
      <c r="A6" s="2"/>
      <c r="B6" s="245" t="s">
        <v>88</v>
      </c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5"/>
    </row>
    <row r="7" spans="1:15" ht="13.5" customHeight="1">
      <c r="A7" s="2"/>
      <c r="B7" s="246" t="str">
        <f>Лист1!B8</f>
        <v>станом на 20 жовтень 2026р.</v>
      </c>
      <c r="C7" s="246"/>
      <c r="D7" s="246"/>
      <c r="E7" s="246"/>
      <c r="F7" s="246"/>
      <c r="G7" s="246"/>
      <c r="H7" s="246"/>
      <c r="I7" s="246"/>
      <c r="J7" s="246"/>
      <c r="K7" s="246"/>
      <c r="L7" s="246"/>
      <c r="M7" s="246"/>
      <c r="N7" s="3"/>
    </row>
    <row r="8" spans="1:15" ht="12.75" customHeight="1">
      <c r="A8" s="4"/>
      <c r="B8" s="5"/>
      <c r="C8" s="247" t="s">
        <v>3</v>
      </c>
      <c r="D8" s="248"/>
      <c r="E8" s="249"/>
      <c r="F8" s="250" t="s">
        <v>4</v>
      </c>
      <c r="G8" s="251"/>
      <c r="H8" s="252"/>
      <c r="I8" s="252"/>
      <c r="J8" s="252"/>
      <c r="K8" s="253"/>
      <c r="L8" s="233" t="s">
        <v>5</v>
      </c>
      <c r="M8" s="255" t="s">
        <v>6</v>
      </c>
      <c r="N8" s="233" t="s">
        <v>89</v>
      </c>
      <c r="O8" s="240" t="s">
        <v>90</v>
      </c>
    </row>
    <row r="9" spans="1:15">
      <c r="A9" s="10"/>
      <c r="B9" s="236" t="s">
        <v>8</v>
      </c>
      <c r="C9" s="12" t="s">
        <v>9</v>
      </c>
      <c r="D9" s="13" t="s">
        <v>10</v>
      </c>
      <c r="E9" s="13" t="s">
        <v>91</v>
      </c>
      <c r="F9" s="14" t="s">
        <v>12</v>
      </c>
      <c r="G9" s="13" t="s">
        <v>13</v>
      </c>
      <c r="H9" s="13" t="s">
        <v>14</v>
      </c>
      <c r="I9" s="14" t="s">
        <v>15</v>
      </c>
      <c r="J9" s="13" t="s">
        <v>16</v>
      </c>
      <c r="K9" s="233" t="s">
        <v>17</v>
      </c>
      <c r="L9" s="234"/>
      <c r="M9" s="256"/>
      <c r="N9" s="234"/>
      <c r="O9" s="240"/>
    </row>
    <row r="10" spans="1:15">
      <c r="A10" s="10"/>
      <c r="B10" s="236"/>
      <c r="C10" s="15"/>
      <c r="D10" s="16"/>
      <c r="E10" s="17" t="s">
        <v>92</v>
      </c>
      <c r="F10" s="14" t="s">
        <v>18</v>
      </c>
      <c r="G10" s="17" t="s">
        <v>22</v>
      </c>
      <c r="H10" s="17" t="s">
        <v>93</v>
      </c>
      <c r="I10" s="14"/>
      <c r="J10" s="11" t="s">
        <v>21</v>
      </c>
      <c r="K10" s="234"/>
      <c r="L10" s="234"/>
      <c r="M10" s="256"/>
      <c r="N10" s="234"/>
      <c r="O10" s="240"/>
    </row>
    <row r="11" spans="1:15">
      <c r="A11" s="10"/>
      <c r="B11" s="15"/>
      <c r="C11" s="15"/>
      <c r="D11" s="16"/>
      <c r="E11" s="18"/>
      <c r="F11" s="14" t="s">
        <v>22</v>
      </c>
      <c r="G11" s="17"/>
      <c r="H11" s="18"/>
      <c r="I11" s="19"/>
      <c r="J11" s="17"/>
      <c r="K11" s="234"/>
      <c r="L11" s="234"/>
      <c r="M11" s="256"/>
      <c r="N11" s="234"/>
      <c r="O11" s="240"/>
    </row>
    <row r="12" spans="1:15" ht="15" customHeight="1">
      <c r="A12" s="20"/>
      <c r="B12" s="21"/>
      <c r="C12" s="21" t="s">
        <v>23</v>
      </c>
      <c r="D12" s="22" t="s">
        <v>24</v>
      </c>
      <c r="E12" s="23" t="s">
        <v>25</v>
      </c>
      <c r="F12" s="24" t="s">
        <v>24</v>
      </c>
      <c r="G12" s="23" t="s">
        <v>24</v>
      </c>
      <c r="H12" s="23" t="s">
        <v>25</v>
      </c>
      <c r="I12" s="14" t="s">
        <v>25</v>
      </c>
      <c r="J12" s="23" t="s">
        <v>26</v>
      </c>
      <c r="K12" s="254"/>
      <c r="L12" s="254"/>
      <c r="M12" s="257"/>
      <c r="N12" s="25">
        <f>Лист1!N13</f>
        <v>46308</v>
      </c>
      <c r="O12" s="26"/>
    </row>
    <row r="13" spans="1:15" ht="12" customHeight="1">
      <c r="A13" s="4">
        <v>1</v>
      </c>
      <c r="B13" s="27">
        <v>2</v>
      </c>
      <c r="C13" s="27">
        <v>3</v>
      </c>
      <c r="D13" s="27">
        <v>4</v>
      </c>
      <c r="E13" s="27">
        <v>5</v>
      </c>
      <c r="F13" s="27">
        <v>6</v>
      </c>
      <c r="G13" s="28">
        <v>7</v>
      </c>
      <c r="H13" s="27">
        <v>8</v>
      </c>
      <c r="I13" s="27">
        <v>9</v>
      </c>
      <c r="J13" s="27">
        <v>10</v>
      </c>
      <c r="K13" s="27">
        <v>11</v>
      </c>
      <c r="L13" s="27">
        <v>12</v>
      </c>
      <c r="M13" s="29">
        <v>13</v>
      </c>
      <c r="N13" s="30">
        <v>14</v>
      </c>
      <c r="O13" s="26"/>
    </row>
    <row r="14" spans="1:15" ht="11.25" customHeight="1">
      <c r="A14" s="31"/>
      <c r="B14" s="9" t="s">
        <v>27</v>
      </c>
      <c r="C14" s="8"/>
      <c r="D14" s="32"/>
      <c r="E14" s="32"/>
      <c r="F14" s="32"/>
      <c r="G14" s="32"/>
      <c r="H14" s="32"/>
      <c r="I14" s="32"/>
      <c r="J14" s="32"/>
      <c r="K14" s="32"/>
      <c r="L14" s="33"/>
      <c r="M14" s="34"/>
      <c r="N14" s="35"/>
      <c r="O14" s="26"/>
    </row>
    <row r="15" spans="1:15" s="1" customFormat="1" ht="14.1" customHeight="1">
      <c r="A15" s="36">
        <v>1</v>
      </c>
      <c r="B15" s="37" t="s">
        <v>28</v>
      </c>
      <c r="C15" s="38">
        <v>315.79399999999998</v>
      </c>
      <c r="D15" s="39">
        <v>177</v>
      </c>
      <c r="E15" s="40">
        <v>8.24</v>
      </c>
      <c r="F15" s="39">
        <f>Лист1!F16</f>
        <v>175.9</v>
      </c>
      <c r="G15" s="39">
        <f>Лист1!G16</f>
        <v>176.27</v>
      </c>
      <c r="H15" s="39">
        <f>Лист1!H16</f>
        <v>2.3052961999999675</v>
      </c>
      <c r="I15" s="39">
        <f>E15-H15</f>
        <v>5.9347038000000332</v>
      </c>
      <c r="J15" s="39">
        <f>Лист1!J16</f>
        <v>0.35</v>
      </c>
      <c r="K15" s="39">
        <f>J15</f>
        <v>0.35</v>
      </c>
      <c r="L15" s="41">
        <f t="shared" ref="L15:L25" si="0">I15*100/E15</f>
        <v>72.023104368932437</v>
      </c>
      <c r="M15" s="42">
        <v>0.35</v>
      </c>
      <c r="N15" s="43">
        <f>Лист1!N16</f>
        <v>0.1</v>
      </c>
      <c r="O15" s="43">
        <f>G15-D15</f>
        <v>-0.72999999999998977</v>
      </c>
    </row>
    <row r="16" spans="1:15" s="1" customFormat="1" ht="14.1" customHeight="1">
      <c r="A16" s="36">
        <v>2</v>
      </c>
      <c r="B16" s="37" t="s">
        <v>29</v>
      </c>
      <c r="C16" s="38">
        <v>120</v>
      </c>
      <c r="D16" s="39">
        <v>167.5</v>
      </c>
      <c r="E16" s="40">
        <v>3.44</v>
      </c>
      <c r="F16" s="39">
        <f t="shared" ref="F16:F24" si="1">D16</f>
        <v>167.5</v>
      </c>
      <c r="G16" s="39">
        <f>Лист1!G17</f>
        <v>167.5</v>
      </c>
      <c r="H16" s="39">
        <v>0</v>
      </c>
      <c r="I16" s="39">
        <f t="shared" ref="I16:I24" si="2">E16-H16</f>
        <v>3.44</v>
      </c>
      <c r="J16" s="39">
        <f>Лист1!J17</f>
        <v>0.83</v>
      </c>
      <c r="K16" s="39">
        <f t="shared" ref="K16:K24" si="3">J16</f>
        <v>0.83</v>
      </c>
      <c r="L16" s="41">
        <f t="shared" si="0"/>
        <v>100</v>
      </c>
      <c r="M16" s="42">
        <v>0.8</v>
      </c>
      <c r="N16" s="43">
        <f>Лист1!N17</f>
        <v>0.03</v>
      </c>
      <c r="O16" s="43">
        <f t="shared" ref="O16:O24" si="4">G16-D16</f>
        <v>0</v>
      </c>
    </row>
    <row r="17" spans="1:33" s="1" customFormat="1" ht="14.1" customHeight="1">
      <c r="A17" s="36">
        <v>3</v>
      </c>
      <c r="B17" s="33" t="s">
        <v>30</v>
      </c>
      <c r="C17" s="44">
        <v>220</v>
      </c>
      <c r="D17" s="39">
        <v>164</v>
      </c>
      <c r="E17" s="40">
        <v>1.5</v>
      </c>
      <c r="F17" s="39">
        <f t="shared" si="1"/>
        <v>164</v>
      </c>
      <c r="G17" s="39">
        <f>Лист1!G18</f>
        <v>163.82</v>
      </c>
      <c r="H17" s="39">
        <f>Лист1!H18</f>
        <v>0.39600000000001501</v>
      </c>
      <c r="I17" s="39">
        <f t="shared" si="2"/>
        <v>1.103999999999985</v>
      </c>
      <c r="J17" s="39">
        <f>Лист1!J18</f>
        <v>1</v>
      </c>
      <c r="K17" s="39">
        <f t="shared" si="3"/>
        <v>1</v>
      </c>
      <c r="L17" s="41">
        <f t="shared" si="0"/>
        <v>73.599999999999</v>
      </c>
      <c r="M17" s="42">
        <v>0.95</v>
      </c>
      <c r="N17" s="43">
        <f>Лист1!N18</f>
        <v>0.02</v>
      </c>
      <c r="O17" s="43">
        <f t="shared" si="4"/>
        <v>-0.18000000000000682</v>
      </c>
    </row>
    <row r="18" spans="1:33" s="1" customFormat="1" ht="14.1" customHeight="1">
      <c r="A18" s="36">
        <v>4</v>
      </c>
      <c r="B18" s="33" t="s">
        <v>31</v>
      </c>
      <c r="C18" s="44">
        <v>538.41999999999996</v>
      </c>
      <c r="D18" s="39">
        <v>157.5</v>
      </c>
      <c r="E18" s="40">
        <v>16.96</v>
      </c>
      <c r="F18" s="39">
        <f t="shared" si="1"/>
        <v>157.5</v>
      </c>
      <c r="G18" s="39">
        <f>Лист1!G19</f>
        <v>157.11000000000001</v>
      </c>
      <c r="H18" s="39">
        <f>Лист1!H19</f>
        <v>2.0998379999999264</v>
      </c>
      <c r="I18" s="39">
        <f t="shared" si="2"/>
        <v>14.860162000000074</v>
      </c>
      <c r="J18" s="39">
        <f>Лист1!J19</f>
        <v>1.5</v>
      </c>
      <c r="K18" s="39">
        <f t="shared" si="3"/>
        <v>1.5</v>
      </c>
      <c r="L18" s="41">
        <f t="shared" si="0"/>
        <v>87.618879716981553</v>
      </c>
      <c r="M18" s="42">
        <v>1.5</v>
      </c>
      <c r="N18" s="43">
        <f>Лист1!N19</f>
        <v>0.04</v>
      </c>
      <c r="O18" s="43">
        <f t="shared" si="4"/>
        <v>-0.38999999999998636</v>
      </c>
    </row>
    <row r="19" spans="1:33" s="1" customFormat="1" ht="14.1" customHeight="1">
      <c r="A19" s="36">
        <v>5</v>
      </c>
      <c r="B19" s="33" t="s">
        <v>32</v>
      </c>
      <c r="C19" s="44">
        <v>165</v>
      </c>
      <c r="D19" s="39">
        <v>144.4</v>
      </c>
      <c r="E19" s="40">
        <v>2.42</v>
      </c>
      <c r="F19" s="39">
        <f t="shared" si="1"/>
        <v>144.4</v>
      </c>
      <c r="G19" s="39">
        <f>Лист1!G20</f>
        <v>144.4</v>
      </c>
      <c r="H19" s="45">
        <f>Лист1!H20</f>
        <v>0</v>
      </c>
      <c r="I19" s="39">
        <f t="shared" si="2"/>
        <v>2.42</v>
      </c>
      <c r="J19" s="39">
        <f>Лист1!J20</f>
        <v>1.5</v>
      </c>
      <c r="K19" s="39">
        <f t="shared" si="3"/>
        <v>1.5</v>
      </c>
      <c r="L19" s="41">
        <f t="shared" si="0"/>
        <v>100</v>
      </c>
      <c r="M19" s="42">
        <v>1.7</v>
      </c>
      <c r="N19" s="43">
        <f>Лист1!N20</f>
        <v>0.04</v>
      </c>
      <c r="O19" s="43">
        <f t="shared" si="4"/>
        <v>0</v>
      </c>
    </row>
    <row r="20" spans="1:33" s="1" customFormat="1" ht="14.1" customHeight="1">
      <c r="A20" s="36">
        <v>6</v>
      </c>
      <c r="B20" s="33" t="s">
        <v>33</v>
      </c>
      <c r="C20" s="44">
        <v>71</v>
      </c>
      <c r="D20" s="39">
        <v>142.75</v>
      </c>
      <c r="E20" s="40">
        <v>1.56</v>
      </c>
      <c r="F20" s="39">
        <f t="shared" si="1"/>
        <v>142.75</v>
      </c>
      <c r="G20" s="39">
        <f>Лист1!G21</f>
        <v>142.75</v>
      </c>
      <c r="H20" s="39">
        <f>Лист1!H21</f>
        <v>0</v>
      </c>
      <c r="I20" s="39">
        <f t="shared" si="2"/>
        <v>1.56</v>
      </c>
      <c r="J20" s="39">
        <f>Лист1!J21</f>
        <v>1.5</v>
      </c>
      <c r="K20" s="39">
        <f t="shared" si="3"/>
        <v>1.5</v>
      </c>
      <c r="L20" s="41">
        <f t="shared" si="0"/>
        <v>100</v>
      </c>
      <c r="M20" s="42">
        <v>1.8</v>
      </c>
      <c r="N20" s="43">
        <f>Лист1!N21</f>
        <v>0.02</v>
      </c>
      <c r="O20" s="43">
        <f t="shared" si="4"/>
        <v>0</v>
      </c>
    </row>
    <row r="21" spans="1:33" s="1" customFormat="1" ht="14.1" customHeight="1">
      <c r="A21" s="36">
        <v>7</v>
      </c>
      <c r="B21" s="37" t="s">
        <v>34</v>
      </c>
      <c r="C21" s="38">
        <v>327</v>
      </c>
      <c r="D21" s="39">
        <v>131.6</v>
      </c>
      <c r="E21" s="40">
        <v>3.27</v>
      </c>
      <c r="F21" s="39">
        <f>Лист1!F22</f>
        <v>130.69999999999999</v>
      </c>
      <c r="G21" s="39">
        <f>Лист1!G22</f>
        <v>131.44999999999999</v>
      </c>
      <c r="H21" s="39">
        <f>Лист1!H22</f>
        <v>0.49050000000001859</v>
      </c>
      <c r="I21" s="39">
        <f t="shared" si="2"/>
        <v>2.7794999999999814</v>
      </c>
      <c r="J21" s="39">
        <f>Лист1!J22</f>
        <v>3.03</v>
      </c>
      <c r="K21" s="39">
        <f t="shared" si="3"/>
        <v>3.03</v>
      </c>
      <c r="L21" s="41">
        <f t="shared" si="0"/>
        <v>84.999999999999446</v>
      </c>
      <c r="M21" s="42">
        <v>2.25</v>
      </c>
      <c r="N21" s="43">
        <f>Лист1!N22</f>
        <v>-0.05</v>
      </c>
      <c r="O21" s="43">
        <f t="shared" si="4"/>
        <v>-0.15000000000000568</v>
      </c>
    </row>
    <row r="22" spans="1:33" s="1" customFormat="1" ht="14.1" customHeight="1">
      <c r="A22" s="36">
        <v>8</v>
      </c>
      <c r="B22" s="46" t="s">
        <v>35</v>
      </c>
      <c r="C22" s="47">
        <v>70</v>
      </c>
      <c r="D22" s="39">
        <v>127.4</v>
      </c>
      <c r="E22" s="40">
        <v>1.75</v>
      </c>
      <c r="F22" s="39">
        <f t="shared" si="1"/>
        <v>127.4</v>
      </c>
      <c r="G22" s="39">
        <f>Лист1!G23</f>
        <v>127.3</v>
      </c>
      <c r="H22" s="39">
        <f>Лист1!H23</f>
        <v>7.000000000000596E-2</v>
      </c>
      <c r="I22" s="39">
        <f t="shared" si="2"/>
        <v>1.6799999999999939</v>
      </c>
      <c r="J22" s="39">
        <f>Лист1!J23</f>
        <v>2.73</v>
      </c>
      <c r="K22" s="39">
        <f t="shared" si="3"/>
        <v>2.73</v>
      </c>
      <c r="L22" s="41">
        <f t="shared" si="0"/>
        <v>95.999999999999659</v>
      </c>
      <c r="M22" s="42">
        <v>2.2999999999999998</v>
      </c>
      <c r="N22" s="43">
        <f>Лист1!N23</f>
        <v>0</v>
      </c>
      <c r="O22" s="43">
        <f t="shared" si="4"/>
        <v>-0.10000000000000853</v>
      </c>
    </row>
    <row r="23" spans="1:33" s="1" customFormat="1">
      <c r="A23" s="36">
        <v>9</v>
      </c>
      <c r="B23" s="48" t="s">
        <v>36</v>
      </c>
      <c r="C23" s="49">
        <v>638</v>
      </c>
      <c r="D23" s="39">
        <v>113.9</v>
      </c>
      <c r="E23" s="40">
        <v>15.7</v>
      </c>
      <c r="F23" s="39">
        <f>Лист1!F24</f>
        <v>113</v>
      </c>
      <c r="G23" s="39">
        <f>Лист1!G24</f>
        <v>113.28</v>
      </c>
      <c r="H23" s="39">
        <f>Лист1!H24</f>
        <v>3.9556000000000289</v>
      </c>
      <c r="I23" s="39">
        <f t="shared" si="2"/>
        <v>11.74439999999997</v>
      </c>
      <c r="J23" s="39">
        <f>Лист1!J24</f>
        <v>2</v>
      </c>
      <c r="K23" s="39">
        <f t="shared" si="3"/>
        <v>2</v>
      </c>
      <c r="L23" s="41">
        <f t="shared" si="0"/>
        <v>74.805095541401087</v>
      </c>
      <c r="M23" s="42">
        <v>2.4500000000000002</v>
      </c>
      <c r="N23" s="43">
        <f>Лист1!N24</f>
        <v>0.22</v>
      </c>
      <c r="O23" s="43">
        <f t="shared" si="4"/>
        <v>-0.62000000000000455</v>
      </c>
    </row>
    <row r="24" spans="1:33" s="1" customFormat="1" ht="24.75">
      <c r="A24" s="36">
        <v>10</v>
      </c>
      <c r="B24" s="48" t="s">
        <v>37</v>
      </c>
      <c r="C24" s="50">
        <v>170</v>
      </c>
      <c r="D24" s="39">
        <v>99.81</v>
      </c>
      <c r="E24" s="40">
        <v>3.75</v>
      </c>
      <c r="F24" s="39">
        <f t="shared" si="1"/>
        <v>99.81</v>
      </c>
      <c r="G24" s="39">
        <f>Лист1!G25</f>
        <v>99.63</v>
      </c>
      <c r="H24" s="39">
        <f>Лист1!H25</f>
        <v>0.3060000000000116</v>
      </c>
      <c r="I24" s="39">
        <f t="shared" si="2"/>
        <v>3.4439999999999884</v>
      </c>
      <c r="J24" s="39">
        <f>Лист1!J25</f>
        <v>1.9</v>
      </c>
      <c r="K24" s="39">
        <f t="shared" si="3"/>
        <v>1.9</v>
      </c>
      <c r="L24" s="41">
        <f t="shared" si="0"/>
        <v>91.839999999999691</v>
      </c>
      <c r="M24" s="42">
        <v>2.5</v>
      </c>
      <c r="N24" s="43">
        <f>Лист1!N25</f>
        <v>-0.06</v>
      </c>
      <c r="O24" s="43">
        <f t="shared" si="4"/>
        <v>-0.18000000000000682</v>
      </c>
    </row>
    <row r="25" spans="1:33" s="1" customFormat="1" ht="12" customHeight="1">
      <c r="A25" s="36"/>
      <c r="B25" s="51" t="s">
        <v>38</v>
      </c>
      <c r="C25" s="52">
        <f>SUM(C15:C24)</f>
        <v>2635.2139999999999</v>
      </c>
      <c r="D25" s="53"/>
      <c r="E25" s="54">
        <f>SUM(E15:E24)</f>
        <v>58.59</v>
      </c>
      <c r="F25" s="53"/>
      <c r="G25" s="55"/>
      <c r="H25" s="54">
        <f>SUM(H15:H24)</f>
        <v>9.623234199999974</v>
      </c>
      <c r="I25" s="54">
        <f>SUM(I15:I24)</f>
        <v>48.966765800000026</v>
      </c>
      <c r="J25" s="53"/>
      <c r="K25" s="53"/>
      <c r="L25" s="56">
        <f t="shared" si="0"/>
        <v>83.575295784263574</v>
      </c>
      <c r="M25" s="57"/>
      <c r="N25" s="43"/>
      <c r="O25" s="58">
        <f>I25+H25-E25</f>
        <v>0</v>
      </c>
      <c r="AG25" s="59">
        <f>I25+H25-E25</f>
        <v>0</v>
      </c>
    </row>
    <row r="26" spans="1:33" s="1" customFormat="1">
      <c r="A26" s="36"/>
      <c r="B26" s="7" t="s">
        <v>39</v>
      </c>
      <c r="C26" s="60"/>
      <c r="D26" s="61"/>
      <c r="E26" s="61"/>
      <c r="F26" s="61"/>
      <c r="G26" s="62"/>
      <c r="H26" s="61"/>
      <c r="I26" s="63"/>
      <c r="J26" s="63"/>
      <c r="K26" s="63"/>
      <c r="L26" s="64"/>
      <c r="M26" s="42"/>
      <c r="N26" s="43"/>
      <c r="O26" s="58"/>
    </row>
    <row r="27" spans="1:33" s="1" customFormat="1" ht="14.1" customHeight="1">
      <c r="A27" s="65">
        <v>11</v>
      </c>
      <c r="B27" s="48" t="s">
        <v>40</v>
      </c>
      <c r="C27" s="66">
        <v>137</v>
      </c>
      <c r="D27" s="39">
        <v>192.9</v>
      </c>
      <c r="E27" s="40">
        <v>1.4039999999999999</v>
      </c>
      <c r="F27" s="39">
        <f t="shared" ref="F27:F28" si="5">D27</f>
        <v>192.9</v>
      </c>
      <c r="G27" s="39">
        <f>Лист1!G28</f>
        <v>191.7</v>
      </c>
      <c r="H27" s="39">
        <f>Лист1!H28</f>
        <v>1.3380000000000001</v>
      </c>
      <c r="I27" s="40">
        <f>E27-H27</f>
        <v>6.5999999999999837E-2</v>
      </c>
      <c r="J27" s="39">
        <f>Лист1!J28</f>
        <v>0.15</v>
      </c>
      <c r="K27" s="39">
        <f t="shared" ref="K27:K32" si="6">J27</f>
        <v>0.15</v>
      </c>
      <c r="L27" s="41">
        <f>I27*100/E27</f>
        <v>4.7008547008546895</v>
      </c>
      <c r="M27" s="42">
        <v>0.15</v>
      </c>
      <c r="N27" s="43">
        <f>Лист1!N28</f>
        <v>-0.2</v>
      </c>
      <c r="O27" s="43">
        <f t="shared" ref="O27:O32" si="7">G27-D27</f>
        <v>-1.2000000000000171</v>
      </c>
    </row>
    <row r="28" spans="1:33" s="1" customFormat="1" ht="14.1" customHeight="1">
      <c r="A28" s="65">
        <v>12</v>
      </c>
      <c r="B28" s="48" t="s">
        <v>41</v>
      </c>
      <c r="C28" s="66">
        <v>88</v>
      </c>
      <c r="D28" s="39">
        <v>203</v>
      </c>
      <c r="E28" s="40">
        <v>1.3</v>
      </c>
      <c r="F28" s="39">
        <f t="shared" si="5"/>
        <v>203</v>
      </c>
      <c r="G28" s="39">
        <f>Лист1!G29</f>
        <v>202.6</v>
      </c>
      <c r="H28" s="39">
        <f>Лист1!H29</f>
        <v>0.25</v>
      </c>
      <c r="I28" s="39">
        <f t="shared" ref="I28:I32" si="8">E28-H28</f>
        <v>1.05</v>
      </c>
      <c r="J28" s="39">
        <f>Лист1!J29</f>
        <v>0.01</v>
      </c>
      <c r="K28" s="39">
        <f t="shared" si="6"/>
        <v>0.01</v>
      </c>
      <c r="L28" s="41">
        <f>I28*100/E28</f>
        <v>80.769230769230759</v>
      </c>
      <c r="M28" s="42">
        <v>0.02</v>
      </c>
      <c r="N28" s="43">
        <f>Лист1!N29</f>
        <v>0</v>
      </c>
      <c r="O28" s="43">
        <f t="shared" si="7"/>
        <v>-0.40000000000000568</v>
      </c>
    </row>
    <row r="29" spans="1:33" s="1" customFormat="1" ht="14.1" customHeight="1">
      <c r="A29" s="36">
        <v>13</v>
      </c>
      <c r="B29" s="37" t="s">
        <v>42</v>
      </c>
      <c r="C29" s="38">
        <v>234</v>
      </c>
      <c r="D29" s="67">
        <v>182.5</v>
      </c>
      <c r="E29" s="68">
        <v>3.93</v>
      </c>
      <c r="F29" s="39">
        <f t="shared" ref="F29:F32" si="9">D29</f>
        <v>182.5</v>
      </c>
      <c r="G29" s="39">
        <f>Лист1!G30</f>
        <v>182.52</v>
      </c>
      <c r="H29" s="39">
        <f>Лист1!H30</f>
        <v>-4.6800000000023947E-2</v>
      </c>
      <c r="I29" s="39">
        <f t="shared" si="8"/>
        <v>3.9768000000000243</v>
      </c>
      <c r="J29" s="39">
        <f>Лист1!J30</f>
        <v>0.15</v>
      </c>
      <c r="K29" s="39">
        <f t="shared" si="6"/>
        <v>0.15</v>
      </c>
      <c r="L29" s="41">
        <f t="shared" ref="L29:L33" si="10">I29*100/E29</f>
        <v>101.19083969465711</v>
      </c>
      <c r="M29" s="42">
        <v>0.21</v>
      </c>
      <c r="N29" s="43">
        <f>Лист1!N30</f>
        <v>0.01</v>
      </c>
      <c r="O29" s="43">
        <f t="shared" si="7"/>
        <v>2.0000000000010232E-2</v>
      </c>
    </row>
    <row r="30" spans="1:33" s="1" customFormat="1" ht="14.1" customHeight="1">
      <c r="A30" s="36">
        <v>14</v>
      </c>
      <c r="B30" s="69" t="s">
        <v>43</v>
      </c>
      <c r="C30" s="70">
        <v>65</v>
      </c>
      <c r="D30" s="39">
        <v>192.5</v>
      </c>
      <c r="E30" s="40">
        <v>1.07</v>
      </c>
      <c r="F30" s="39">
        <f t="shared" si="9"/>
        <v>192.5</v>
      </c>
      <c r="G30" s="39">
        <f>Лист1!G31</f>
        <v>190.2</v>
      </c>
      <c r="H30" s="39">
        <f>Лист1!H31</f>
        <v>1.4950000000000072</v>
      </c>
      <c r="I30" s="39">
        <f t="shared" si="8"/>
        <v>-0.42500000000000715</v>
      </c>
      <c r="J30" s="39">
        <f>Лист1!J31</f>
        <v>0.04</v>
      </c>
      <c r="K30" s="39">
        <f t="shared" si="6"/>
        <v>0.04</v>
      </c>
      <c r="L30" s="41">
        <f t="shared" si="10"/>
        <v>-39.71962616822497</v>
      </c>
      <c r="M30" s="42">
        <v>0.01</v>
      </c>
      <c r="N30" s="43">
        <f>Лист1!N31</f>
        <v>-1.8</v>
      </c>
      <c r="O30" s="43">
        <f t="shared" si="7"/>
        <v>-2.3000000000000114</v>
      </c>
    </row>
    <row r="31" spans="1:33" s="1" customFormat="1" ht="14.1" customHeight="1">
      <c r="A31" s="36">
        <v>15</v>
      </c>
      <c r="B31" s="46" t="s">
        <v>44</v>
      </c>
      <c r="C31" s="47">
        <v>97</v>
      </c>
      <c r="D31" s="39">
        <v>179.1</v>
      </c>
      <c r="E31" s="40">
        <v>1.75</v>
      </c>
      <c r="F31" s="39">
        <f t="shared" si="9"/>
        <v>179.1</v>
      </c>
      <c r="G31" s="39">
        <f>Лист1!G32</f>
        <v>179.18</v>
      </c>
      <c r="H31" s="39">
        <v>0</v>
      </c>
      <c r="I31" s="39">
        <f t="shared" si="8"/>
        <v>1.75</v>
      </c>
      <c r="J31" s="39">
        <f>Лист1!J32</f>
        <v>0.26</v>
      </c>
      <c r="K31" s="39">
        <f t="shared" si="6"/>
        <v>0.26</v>
      </c>
      <c r="L31" s="41">
        <f t="shared" si="10"/>
        <v>100</v>
      </c>
      <c r="M31" s="42">
        <v>0.22</v>
      </c>
      <c r="N31" s="43">
        <f>Лист1!N32</f>
        <v>0.03</v>
      </c>
      <c r="O31" s="43">
        <f t="shared" si="7"/>
        <v>8.0000000000012506E-2</v>
      </c>
    </row>
    <row r="32" spans="1:33" s="1" customFormat="1" ht="14.1" customHeight="1">
      <c r="A32" s="36">
        <v>16</v>
      </c>
      <c r="B32" s="46" t="s">
        <v>45</v>
      </c>
      <c r="C32" s="71">
        <v>95</v>
      </c>
      <c r="D32" s="72">
        <v>174.03</v>
      </c>
      <c r="E32" s="73">
        <v>1.03</v>
      </c>
      <c r="F32" s="39">
        <f t="shared" si="9"/>
        <v>174.03</v>
      </c>
      <c r="G32" s="39">
        <f>Лист1!G33</f>
        <v>174.13</v>
      </c>
      <c r="H32" s="39">
        <v>0</v>
      </c>
      <c r="I32" s="39">
        <f t="shared" si="8"/>
        <v>1.03</v>
      </c>
      <c r="J32" s="39">
        <f>Лист1!J33</f>
        <v>0.27</v>
      </c>
      <c r="K32" s="72">
        <f t="shared" si="6"/>
        <v>0.27</v>
      </c>
      <c r="L32" s="41">
        <f t="shared" si="10"/>
        <v>100</v>
      </c>
      <c r="M32" s="42">
        <v>0.26</v>
      </c>
      <c r="N32" s="43">
        <f>Лист1!N33</f>
        <v>0.05</v>
      </c>
      <c r="O32" s="43">
        <f t="shared" si="7"/>
        <v>9.9999999999994316E-2</v>
      </c>
    </row>
    <row r="33" spans="1:33" s="1" customFormat="1" ht="14.1" customHeight="1">
      <c r="A33" s="36"/>
      <c r="B33" s="51" t="s">
        <v>38</v>
      </c>
      <c r="C33" s="74">
        <f>SUM(C27:C32)</f>
        <v>716</v>
      </c>
      <c r="D33" s="53"/>
      <c r="E33" s="54">
        <f>E27+E28+E29+E30+E31+E32</f>
        <v>10.484</v>
      </c>
      <c r="F33" s="75"/>
      <c r="G33" s="76"/>
      <c r="H33" s="54">
        <f>H27+H28+H29+H30+H31+H32</f>
        <v>3.0361999999999831</v>
      </c>
      <c r="I33" s="54">
        <f>I27+I28+I29+I30+I31+I32</f>
        <v>7.4478000000000177</v>
      </c>
      <c r="J33" s="75"/>
      <c r="K33" s="75"/>
      <c r="L33" s="56">
        <f t="shared" si="10"/>
        <v>71.039679511636947</v>
      </c>
      <c r="M33" s="77"/>
      <c r="N33" s="43"/>
      <c r="O33" s="58">
        <f>I33+H33-E33</f>
        <v>0</v>
      </c>
      <c r="AG33" s="59">
        <f>I33+H33-E33</f>
        <v>0</v>
      </c>
    </row>
    <row r="34" spans="1:33" s="1" customFormat="1" ht="14.1" customHeight="1">
      <c r="A34" s="36"/>
      <c r="B34" s="78" t="s">
        <v>46</v>
      </c>
      <c r="C34" s="60"/>
      <c r="D34" s="79"/>
      <c r="E34" s="79"/>
      <c r="F34" s="79"/>
      <c r="G34" s="80"/>
      <c r="H34" s="79"/>
      <c r="I34" s="79"/>
      <c r="J34" s="63"/>
      <c r="K34" s="63"/>
      <c r="L34" s="81"/>
      <c r="M34" s="79"/>
      <c r="N34" s="43"/>
      <c r="O34" s="58"/>
    </row>
    <row r="35" spans="1:33" s="1" customFormat="1" ht="14.1" customHeight="1">
      <c r="A35" s="36">
        <v>17</v>
      </c>
      <c r="B35" s="37" t="s">
        <v>47</v>
      </c>
      <c r="C35" s="38">
        <v>57</v>
      </c>
      <c r="D35" s="67">
        <v>189.5</v>
      </c>
      <c r="E35" s="68">
        <v>1.19</v>
      </c>
      <c r="F35" s="39">
        <f t="shared" ref="F35:F37" si="11">D35</f>
        <v>189.5</v>
      </c>
      <c r="G35" s="67">
        <f>Лист1!G36</f>
        <v>189.52</v>
      </c>
      <c r="H35" s="40">
        <f>Лист1!H36</f>
        <v>-1.1400000000005831E-2</v>
      </c>
      <c r="I35" s="39">
        <f>E35-H35</f>
        <v>1.2014000000000058</v>
      </c>
      <c r="J35" s="39">
        <f>Лист1!J36</f>
        <v>0.05</v>
      </c>
      <c r="K35" s="39">
        <f>J35</f>
        <v>0.05</v>
      </c>
      <c r="L35" s="41">
        <f t="shared" ref="L35:L38" si="12">I35*100/E35</f>
        <v>100.95798319327781</v>
      </c>
      <c r="M35" s="42">
        <v>0.05</v>
      </c>
      <c r="N35" s="43">
        <f>Лист1!N36</f>
        <v>0.02</v>
      </c>
      <c r="O35" s="43">
        <f t="shared" ref="O35:O37" si="13">G35-D35</f>
        <v>2.0000000000010232E-2</v>
      </c>
    </row>
    <row r="36" spans="1:33" s="1" customFormat="1" ht="14.1" customHeight="1">
      <c r="A36" s="36">
        <v>18</v>
      </c>
      <c r="B36" s="69" t="s">
        <v>48</v>
      </c>
      <c r="C36" s="70">
        <v>104</v>
      </c>
      <c r="D36" s="39">
        <v>185.5</v>
      </c>
      <c r="E36" s="40">
        <v>1.83</v>
      </c>
      <c r="F36" s="39">
        <f t="shared" si="11"/>
        <v>185.5</v>
      </c>
      <c r="G36" s="67">
        <f>Лист1!G37</f>
        <v>185.53</v>
      </c>
      <c r="H36" s="40">
        <f>Лист1!H37</f>
        <v>-3.1200000000001182E-2</v>
      </c>
      <c r="I36" s="39">
        <f>E36-H36</f>
        <v>1.8612000000000013</v>
      </c>
      <c r="J36" s="39">
        <f>Лист1!J37</f>
        <v>0.06</v>
      </c>
      <c r="K36" s="39">
        <f>J36</f>
        <v>0.06</v>
      </c>
      <c r="L36" s="41">
        <f t="shared" si="12"/>
        <v>101.70491803278695</v>
      </c>
      <c r="M36" s="42">
        <v>0.06</v>
      </c>
      <c r="N36" s="43">
        <f>Лист1!N37</f>
        <v>0.03</v>
      </c>
      <c r="O36" s="43">
        <f t="shared" si="13"/>
        <v>3.0000000000001137E-2</v>
      </c>
    </row>
    <row r="37" spans="1:33" s="1" customFormat="1" ht="14.1" customHeight="1">
      <c r="A37" s="36">
        <v>19</v>
      </c>
      <c r="B37" s="82" t="s">
        <v>49</v>
      </c>
      <c r="C37" s="71">
        <v>64</v>
      </c>
      <c r="D37" s="72">
        <v>180.6</v>
      </c>
      <c r="E37" s="73">
        <v>1.02</v>
      </c>
      <c r="F37" s="39">
        <f t="shared" si="11"/>
        <v>180.6</v>
      </c>
      <c r="G37" s="67">
        <f>Лист1!G38</f>
        <v>180.55</v>
      </c>
      <c r="H37" s="39">
        <f>Лист1!H38</f>
        <v>3.1999999999989086E-2</v>
      </c>
      <c r="I37" s="39">
        <f>E37-H37</f>
        <v>0.98800000000001098</v>
      </c>
      <c r="J37" s="39">
        <f>Лист1!J38</f>
        <v>0.04</v>
      </c>
      <c r="K37" s="72">
        <f>J37</f>
        <v>0.04</v>
      </c>
      <c r="L37" s="41">
        <f t="shared" si="12"/>
        <v>96.862745098040278</v>
      </c>
      <c r="M37" s="42">
        <v>0.06</v>
      </c>
      <c r="N37" s="43">
        <f>Лист1!N38</f>
        <v>0.03</v>
      </c>
      <c r="O37" s="43">
        <f t="shared" si="13"/>
        <v>-4.9999999999982947E-2</v>
      </c>
    </row>
    <row r="38" spans="1:33" s="1" customFormat="1" ht="14.1" customHeight="1">
      <c r="A38" s="36"/>
      <c r="B38" s="51" t="s">
        <v>38</v>
      </c>
      <c r="C38" s="74">
        <f>SUM(C35:C37)</f>
        <v>225</v>
      </c>
      <c r="D38" s="53"/>
      <c r="E38" s="54">
        <f>SUM(E35:E37)</f>
        <v>4.04</v>
      </c>
      <c r="F38" s="75"/>
      <c r="G38" s="76"/>
      <c r="H38" s="54">
        <f>SUM(H35:H37)</f>
        <v>-1.0600000000017928E-2</v>
      </c>
      <c r="I38" s="54">
        <f>SUM(I35:I37)</f>
        <v>4.050600000000018</v>
      </c>
      <c r="J38" s="75"/>
      <c r="K38" s="75"/>
      <c r="L38" s="56">
        <f t="shared" si="12"/>
        <v>100.26237623762421</v>
      </c>
      <c r="M38" s="77"/>
      <c r="N38" s="43"/>
      <c r="O38" s="58">
        <f>I38+H38-E38</f>
        <v>0</v>
      </c>
      <c r="AG38" s="59">
        <f>I38+H38-E38</f>
        <v>0</v>
      </c>
    </row>
    <row r="39" spans="1:33" s="1" customFormat="1" ht="14.1" customHeight="1">
      <c r="A39" s="36"/>
      <c r="B39" s="7" t="s">
        <v>50</v>
      </c>
      <c r="C39" s="60"/>
      <c r="D39" s="63"/>
      <c r="E39" s="63"/>
      <c r="F39" s="63"/>
      <c r="G39" s="83"/>
      <c r="H39" s="63"/>
      <c r="I39" s="63"/>
      <c r="J39" s="63"/>
      <c r="K39" s="84"/>
      <c r="L39" s="41"/>
      <c r="M39" s="42"/>
      <c r="N39" s="43"/>
      <c r="O39" s="58"/>
    </row>
    <row r="40" spans="1:33" s="1" customFormat="1" ht="14.1" customHeight="1">
      <c r="A40" s="36">
        <v>20</v>
      </c>
      <c r="B40" s="37" t="s">
        <v>51</v>
      </c>
      <c r="C40" s="38">
        <v>66.7</v>
      </c>
      <c r="D40" s="67">
        <v>182.5</v>
      </c>
      <c r="E40" s="68">
        <v>1.08</v>
      </c>
      <c r="F40" s="39">
        <f t="shared" ref="F40:F42" si="14">D40</f>
        <v>182.5</v>
      </c>
      <c r="G40" s="67">
        <f>Лист1!G41</f>
        <v>182</v>
      </c>
      <c r="H40" s="39">
        <f>Лист1!H41</f>
        <v>0.33350000000000002</v>
      </c>
      <c r="I40" s="39">
        <f>E40-H40</f>
        <v>0.74650000000000005</v>
      </c>
      <c r="J40" s="39">
        <f>Лист1!J41</f>
        <v>0.1</v>
      </c>
      <c r="K40" s="67">
        <f t="shared" ref="K40:K42" si="15">J40</f>
        <v>0.1</v>
      </c>
      <c r="L40" s="41">
        <f t="shared" ref="L40:L43" si="16">I40*100/E40</f>
        <v>69.120370370370367</v>
      </c>
      <c r="M40" s="6">
        <v>0.04</v>
      </c>
      <c r="N40" s="43">
        <f>Лист1!N41</f>
        <v>-0.1</v>
      </c>
      <c r="O40" s="43">
        <f t="shared" ref="O40:O42" si="17">G40-D40</f>
        <v>-0.5</v>
      </c>
    </row>
    <row r="41" spans="1:33" s="1" customFormat="1" ht="14.1" customHeight="1">
      <c r="A41" s="36">
        <v>21</v>
      </c>
      <c r="B41" s="69" t="s">
        <v>52</v>
      </c>
      <c r="C41" s="70">
        <v>62.8</v>
      </c>
      <c r="D41" s="39">
        <v>177</v>
      </c>
      <c r="E41" s="40">
        <v>1.41</v>
      </c>
      <c r="F41" s="39">
        <f t="shared" si="14"/>
        <v>177</v>
      </c>
      <c r="G41" s="67">
        <f>Лист1!G42</f>
        <v>176</v>
      </c>
      <c r="H41" s="39">
        <f>Лист1!H42</f>
        <v>0.628</v>
      </c>
      <c r="I41" s="39">
        <f>E41-H41</f>
        <v>0.78199999999999992</v>
      </c>
      <c r="J41" s="39">
        <f>Лист1!J42</f>
        <v>0.1</v>
      </c>
      <c r="K41" s="67">
        <f t="shared" si="15"/>
        <v>0.1</v>
      </c>
      <c r="L41" s="41">
        <f t="shared" si="16"/>
        <v>55.460992907801412</v>
      </c>
      <c r="M41" s="6">
        <v>0.05</v>
      </c>
      <c r="N41" s="43">
        <f>Лист1!N42</f>
        <v>-0.1</v>
      </c>
      <c r="O41" s="43">
        <f t="shared" si="17"/>
        <v>-1</v>
      </c>
    </row>
    <row r="42" spans="1:33" s="1" customFormat="1" ht="14.1" customHeight="1">
      <c r="A42" s="36">
        <v>22</v>
      </c>
      <c r="B42" s="46" t="s">
        <v>53</v>
      </c>
      <c r="C42" s="47">
        <v>56</v>
      </c>
      <c r="D42" s="72">
        <v>175.25</v>
      </c>
      <c r="E42" s="73">
        <v>1.17</v>
      </c>
      <c r="F42" s="39">
        <f t="shared" si="14"/>
        <v>175.25</v>
      </c>
      <c r="G42" s="67">
        <f>Лист1!G43</f>
        <v>174.6</v>
      </c>
      <c r="H42" s="39">
        <f>Лист1!H43</f>
        <v>0.36400000000000315</v>
      </c>
      <c r="I42" s="39">
        <f>E42-H42</f>
        <v>0.80599999999999672</v>
      </c>
      <c r="J42" s="39">
        <f>Лист1!J43</f>
        <v>0.2</v>
      </c>
      <c r="K42" s="67">
        <f t="shared" si="15"/>
        <v>0.2</v>
      </c>
      <c r="L42" s="41">
        <f t="shared" si="16"/>
        <v>68.888888888888616</v>
      </c>
      <c r="M42" s="6">
        <v>0.06</v>
      </c>
      <c r="N42" s="43">
        <f>Лист1!N43</f>
        <v>0</v>
      </c>
      <c r="O42" s="43">
        <f t="shared" si="17"/>
        <v>-0.65000000000000568</v>
      </c>
    </row>
    <row r="43" spans="1:33" s="1" customFormat="1" ht="14.1" customHeight="1">
      <c r="A43" s="36"/>
      <c r="B43" s="51" t="s">
        <v>38</v>
      </c>
      <c r="C43" s="52">
        <f>SUM(C40:C42)</f>
        <v>185.5</v>
      </c>
      <c r="D43" s="39"/>
      <c r="E43" s="85">
        <f>SUM(E40:E42)</f>
        <v>3.66</v>
      </c>
      <c r="F43" s="86"/>
      <c r="G43" s="87" t="s">
        <v>2</v>
      </c>
      <c r="H43" s="54">
        <f>SUM(H40:H42)</f>
        <v>1.3255000000000032</v>
      </c>
      <c r="I43" s="54">
        <f>SUM(I40:I42)</f>
        <v>2.3344999999999967</v>
      </c>
      <c r="J43" s="75"/>
      <c r="K43" s="88"/>
      <c r="L43" s="56">
        <f t="shared" si="16"/>
        <v>63.78415300546439</v>
      </c>
      <c r="M43" s="89"/>
      <c r="N43" s="43"/>
      <c r="O43" s="58"/>
      <c r="AG43" s="59">
        <f>I43+H43-E43</f>
        <v>0</v>
      </c>
    </row>
    <row r="44" spans="1:33" s="1" customFormat="1" ht="14.1" customHeight="1">
      <c r="A44" s="36"/>
      <c r="B44" s="90" t="s">
        <v>54</v>
      </c>
      <c r="C44" s="91"/>
      <c r="D44" s="63"/>
      <c r="E44" s="63"/>
      <c r="F44" s="63"/>
      <c r="G44" s="83"/>
      <c r="H44" s="63"/>
      <c r="I44" s="63"/>
      <c r="J44" s="63"/>
      <c r="K44" s="63"/>
      <c r="L44" s="64"/>
      <c r="M44" s="42"/>
      <c r="N44" s="43"/>
      <c r="O44" s="58"/>
    </row>
    <row r="45" spans="1:33" s="1" customFormat="1" ht="14.1" customHeight="1">
      <c r="A45" s="36">
        <v>23</v>
      </c>
      <c r="B45" s="92" t="s">
        <v>55</v>
      </c>
      <c r="C45" s="93">
        <v>184</v>
      </c>
      <c r="D45" s="94">
        <v>212.5</v>
      </c>
      <c r="E45" s="40">
        <v>2.4700000000000002</v>
      </c>
      <c r="F45" s="39">
        <f t="shared" ref="F45:F48" si="18">D45</f>
        <v>212.5</v>
      </c>
      <c r="G45" s="67">
        <f>Лист1!G46</f>
        <v>212.4</v>
      </c>
      <c r="H45" s="39">
        <f>Лист1!H46</f>
        <v>0.15000000000000036</v>
      </c>
      <c r="I45" s="39">
        <f>E45-H45</f>
        <v>2.3199999999999998</v>
      </c>
      <c r="J45" s="39">
        <f>Лист1!J46</f>
        <v>0.15</v>
      </c>
      <c r="K45" s="39">
        <f t="shared" ref="K45:K48" si="19">J45</f>
        <v>0.15</v>
      </c>
      <c r="L45" s="41">
        <f t="shared" ref="L45:L55" si="20">I45*100/E45</f>
        <v>93.927125506072855</v>
      </c>
      <c r="M45" s="42">
        <v>0.1</v>
      </c>
      <c r="N45" s="43">
        <f>Лист1!N46</f>
        <v>0</v>
      </c>
      <c r="O45" s="43">
        <f t="shared" ref="O45:O54" si="21">G45-D45</f>
        <v>-9.9999999999994316E-2</v>
      </c>
    </row>
    <row r="46" spans="1:33" s="1" customFormat="1" ht="14.1" customHeight="1">
      <c r="A46" s="36">
        <v>24</v>
      </c>
      <c r="B46" s="92" t="s">
        <v>56</v>
      </c>
      <c r="C46" s="95">
        <v>53</v>
      </c>
      <c r="D46" s="94">
        <v>195.5</v>
      </c>
      <c r="E46" s="40">
        <v>0.61</v>
      </c>
      <c r="F46" s="39">
        <f t="shared" si="18"/>
        <v>195.5</v>
      </c>
      <c r="G46" s="67">
        <f>Лист1!G47</f>
        <v>193.8</v>
      </c>
      <c r="H46" s="39">
        <f>Лист1!H47</f>
        <v>0.44999999999999996</v>
      </c>
      <c r="I46" s="39">
        <f t="shared" ref="I46:I54" si="22">E46-H46</f>
        <v>0.16000000000000003</v>
      </c>
      <c r="J46" s="39">
        <f>Лист1!J47</f>
        <v>0.15</v>
      </c>
      <c r="K46" s="39">
        <f t="shared" si="19"/>
        <v>0.15</v>
      </c>
      <c r="L46" s="41">
        <f t="shared" si="20"/>
        <v>26.229508196721319</v>
      </c>
      <c r="M46" s="42">
        <v>0.15</v>
      </c>
      <c r="N46" s="43">
        <f>Лист1!N47</f>
        <v>0</v>
      </c>
      <c r="O46" s="43">
        <f t="shared" si="21"/>
        <v>-1.6999999999999886</v>
      </c>
    </row>
    <row r="47" spans="1:33" s="1" customFormat="1" ht="14.1" customHeight="1">
      <c r="A47" s="36">
        <v>25</v>
      </c>
      <c r="B47" s="92" t="s">
        <v>57</v>
      </c>
      <c r="C47" s="95">
        <v>159</v>
      </c>
      <c r="D47" s="94">
        <v>191.7</v>
      </c>
      <c r="E47" s="40">
        <v>1.74</v>
      </c>
      <c r="F47" s="39">
        <f t="shared" si="18"/>
        <v>191.7</v>
      </c>
      <c r="G47" s="67">
        <f>Лист1!G48</f>
        <v>189.85</v>
      </c>
      <c r="H47" s="39">
        <f>Лист1!H48</f>
        <v>1.1400000000000001</v>
      </c>
      <c r="I47" s="39">
        <f t="shared" si="22"/>
        <v>0.59999999999999987</v>
      </c>
      <c r="J47" s="39">
        <f>Лист1!J48</f>
        <v>0.15</v>
      </c>
      <c r="K47" s="39">
        <f t="shared" si="19"/>
        <v>0.15</v>
      </c>
      <c r="L47" s="41">
        <f t="shared" si="20"/>
        <v>34.482758620689644</v>
      </c>
      <c r="M47" s="42">
        <v>0.15</v>
      </c>
      <c r="N47" s="43">
        <f>Лист1!N48</f>
        <v>-0.35</v>
      </c>
      <c r="O47" s="43">
        <f t="shared" si="21"/>
        <v>-1.8499999999999943</v>
      </c>
    </row>
    <row r="48" spans="1:33" s="1" customFormat="1" ht="14.1" customHeight="1">
      <c r="A48" s="36">
        <v>26</v>
      </c>
      <c r="B48" s="92" t="s">
        <v>58</v>
      </c>
      <c r="C48" s="95">
        <v>353</v>
      </c>
      <c r="D48" s="94">
        <v>189.5</v>
      </c>
      <c r="E48" s="40">
        <v>1.93</v>
      </c>
      <c r="F48" s="39">
        <f t="shared" si="18"/>
        <v>189.5</v>
      </c>
      <c r="G48" s="67">
        <f>Лист1!G49</f>
        <v>189.45</v>
      </c>
      <c r="H48" s="39">
        <f>Лист1!H49</f>
        <v>0.1</v>
      </c>
      <c r="I48" s="39">
        <f t="shared" si="22"/>
        <v>1.8299999999999998</v>
      </c>
      <c r="J48" s="39">
        <f>Лист1!J49</f>
        <v>0.25</v>
      </c>
      <c r="K48" s="39">
        <f t="shared" si="19"/>
        <v>0.25</v>
      </c>
      <c r="L48" s="41">
        <f t="shared" si="20"/>
        <v>94.818652849740914</v>
      </c>
      <c r="M48" s="42">
        <v>0.2</v>
      </c>
      <c r="N48" s="43">
        <f>Лист1!N49</f>
        <v>0</v>
      </c>
      <c r="O48" s="43">
        <f t="shared" si="21"/>
        <v>-5.0000000000011369E-2</v>
      </c>
    </row>
    <row r="49" spans="1:33" s="1" customFormat="1" ht="14.1" customHeight="1">
      <c r="A49" s="96">
        <v>27</v>
      </c>
      <c r="B49" s="97" t="s">
        <v>59</v>
      </c>
      <c r="C49" s="95">
        <v>55.5</v>
      </c>
      <c r="D49" s="94">
        <v>186</v>
      </c>
      <c r="E49" s="68">
        <v>1.07</v>
      </c>
      <c r="F49" s="39">
        <f t="shared" ref="F49:F54" si="23">D49</f>
        <v>186</v>
      </c>
      <c r="G49" s="67">
        <f>Лист1!G50</f>
        <v>185.8</v>
      </c>
      <c r="H49" s="67">
        <f>Лист1!H50</f>
        <v>0.08</v>
      </c>
      <c r="I49" s="67">
        <f t="shared" si="22"/>
        <v>0.9900000000000001</v>
      </c>
      <c r="J49" s="67">
        <f>Лист1!J50</f>
        <v>0.3</v>
      </c>
      <c r="K49" s="67">
        <f t="shared" ref="K49:K54" si="24">J49</f>
        <v>0.3</v>
      </c>
      <c r="L49" s="98">
        <f t="shared" si="20"/>
        <v>92.523364485981318</v>
      </c>
      <c r="M49" s="99">
        <v>0.25</v>
      </c>
      <c r="N49" s="43">
        <f>Лист1!N50</f>
        <v>-0.1</v>
      </c>
      <c r="O49" s="43">
        <f t="shared" si="21"/>
        <v>-0.19999999999998863</v>
      </c>
    </row>
    <row r="50" spans="1:33" s="1" customFormat="1" ht="14.1" customHeight="1">
      <c r="A50" s="36">
        <v>28</v>
      </c>
      <c r="B50" s="92" t="s">
        <v>60</v>
      </c>
      <c r="C50" s="95">
        <v>90</v>
      </c>
      <c r="D50" s="94">
        <v>182.4</v>
      </c>
      <c r="E50" s="40">
        <v>1.47</v>
      </c>
      <c r="F50" s="39">
        <f t="shared" si="23"/>
        <v>182.4</v>
      </c>
      <c r="G50" s="39">
        <f>Лист1!G51</f>
        <v>182.26</v>
      </c>
      <c r="H50" s="39">
        <f>Лист1!H51</f>
        <v>0.16</v>
      </c>
      <c r="I50" s="39">
        <f t="shared" si="22"/>
        <v>1.31</v>
      </c>
      <c r="J50" s="39">
        <f>Лист1!J51</f>
        <v>0.3</v>
      </c>
      <c r="K50" s="39">
        <f t="shared" si="24"/>
        <v>0.3</v>
      </c>
      <c r="L50" s="41">
        <f t="shared" si="20"/>
        <v>89.115646258503403</v>
      </c>
      <c r="M50" s="42">
        <v>0.3</v>
      </c>
      <c r="N50" s="43">
        <f>Лист1!N51</f>
        <v>0</v>
      </c>
      <c r="O50" s="43">
        <f t="shared" si="21"/>
        <v>-0.14000000000001478</v>
      </c>
    </row>
    <row r="51" spans="1:33" s="1" customFormat="1" ht="14.1" customHeight="1">
      <c r="A51" s="36">
        <v>29</v>
      </c>
      <c r="B51" s="37" t="s">
        <v>61</v>
      </c>
      <c r="C51" s="100">
        <v>58</v>
      </c>
      <c r="D51" s="67">
        <v>173</v>
      </c>
      <c r="E51" s="68">
        <v>1.1299999999999999</v>
      </c>
      <c r="F51" s="39">
        <f t="shared" si="23"/>
        <v>173</v>
      </c>
      <c r="G51" s="39">
        <f>Лист1!G52</f>
        <v>173</v>
      </c>
      <c r="H51" s="39">
        <f>Лист1!H52</f>
        <v>0</v>
      </c>
      <c r="I51" s="39">
        <f t="shared" si="22"/>
        <v>1.1299999999999999</v>
      </c>
      <c r="J51" s="39">
        <f>Лист1!J52</f>
        <v>0.01</v>
      </c>
      <c r="K51" s="39">
        <f t="shared" si="24"/>
        <v>0.01</v>
      </c>
      <c r="L51" s="41">
        <f t="shared" si="20"/>
        <v>100</v>
      </c>
      <c r="M51" s="42">
        <v>0.35</v>
      </c>
      <c r="N51" s="43">
        <f>Лист1!N52</f>
        <v>0.02</v>
      </c>
      <c r="O51" s="43">
        <f t="shared" si="21"/>
        <v>0</v>
      </c>
    </row>
    <row r="52" spans="1:33" s="1" customFormat="1" ht="14.1" customHeight="1">
      <c r="A52" s="36">
        <v>30</v>
      </c>
      <c r="B52" s="92" t="s">
        <v>62</v>
      </c>
      <c r="C52" s="44">
        <v>68</v>
      </c>
      <c r="D52" s="39">
        <v>169</v>
      </c>
      <c r="E52" s="40">
        <v>1.2</v>
      </c>
      <c r="F52" s="39">
        <f t="shared" si="23"/>
        <v>169</v>
      </c>
      <c r="G52" s="39">
        <f>Лист1!G53</f>
        <v>168.65</v>
      </c>
      <c r="H52" s="67">
        <f>Лист1!H53</f>
        <v>0.23799999999999613</v>
      </c>
      <c r="I52" s="39">
        <f t="shared" si="22"/>
        <v>0.96200000000000385</v>
      </c>
      <c r="J52" s="39">
        <f>Лист1!J53</f>
        <v>0.01</v>
      </c>
      <c r="K52" s="39">
        <f t="shared" si="24"/>
        <v>0.01</v>
      </c>
      <c r="L52" s="41">
        <f t="shared" si="20"/>
        <v>80.166666666666998</v>
      </c>
      <c r="M52" s="42">
        <v>0.4</v>
      </c>
      <c r="N52" s="43">
        <f>Лист1!N53</f>
        <v>0.35</v>
      </c>
      <c r="O52" s="43">
        <f t="shared" si="21"/>
        <v>-0.34999999999999432</v>
      </c>
    </row>
    <row r="53" spans="1:33" s="1" customFormat="1" ht="14.1" customHeight="1">
      <c r="A53" s="36">
        <v>31</v>
      </c>
      <c r="B53" s="33" t="s">
        <v>63</v>
      </c>
      <c r="C53" s="101">
        <v>102</v>
      </c>
      <c r="D53" s="39">
        <v>163</v>
      </c>
      <c r="E53" s="40">
        <v>2.5</v>
      </c>
      <c r="F53" s="39">
        <f t="shared" si="23"/>
        <v>163</v>
      </c>
      <c r="G53" s="39">
        <f>Лист1!G54</f>
        <v>162.88</v>
      </c>
      <c r="H53" s="39">
        <f>Лист1!H54</f>
        <v>0.12240000000000464</v>
      </c>
      <c r="I53" s="39">
        <f t="shared" si="22"/>
        <v>2.3775999999999953</v>
      </c>
      <c r="J53" s="39">
        <f>Лист1!J54</f>
        <v>0.01</v>
      </c>
      <c r="K53" s="39">
        <f t="shared" si="24"/>
        <v>0.01</v>
      </c>
      <c r="L53" s="41">
        <f t="shared" si="20"/>
        <v>95.103999999999814</v>
      </c>
      <c r="M53" s="42">
        <v>0.45</v>
      </c>
      <c r="N53" s="43">
        <f>Лист1!N54</f>
        <v>0.05</v>
      </c>
      <c r="O53" s="43">
        <f t="shared" si="21"/>
        <v>-0.12000000000000455</v>
      </c>
    </row>
    <row r="54" spans="1:33" s="1" customFormat="1" ht="14.1" customHeight="1">
      <c r="A54" s="36">
        <v>32</v>
      </c>
      <c r="B54" s="69" t="s">
        <v>64</v>
      </c>
      <c r="C54" s="70">
        <v>78</v>
      </c>
      <c r="D54" s="72">
        <v>160.1</v>
      </c>
      <c r="E54" s="73">
        <v>1.28</v>
      </c>
      <c r="F54" s="39">
        <f t="shared" si="23"/>
        <v>160.1</v>
      </c>
      <c r="G54" s="39">
        <f>Лист1!G55</f>
        <v>159.68</v>
      </c>
      <c r="H54" s="39">
        <f>Лист1!H55</f>
        <v>0.32759999999999023</v>
      </c>
      <c r="I54" s="39">
        <f t="shared" si="22"/>
        <v>0.95240000000000979</v>
      </c>
      <c r="J54" s="39">
        <f>Лист1!J55</f>
        <v>0.03</v>
      </c>
      <c r="K54" s="72">
        <f t="shared" si="24"/>
        <v>0.03</v>
      </c>
      <c r="L54" s="41">
        <f t="shared" si="20"/>
        <v>74.406250000000767</v>
      </c>
      <c r="M54" s="42">
        <v>0.5</v>
      </c>
      <c r="N54" s="43">
        <f>Лист1!N55</f>
        <v>0.03</v>
      </c>
      <c r="O54" s="43">
        <f t="shared" si="21"/>
        <v>-0.41999999999998749</v>
      </c>
    </row>
    <row r="55" spans="1:33" s="1" customFormat="1" ht="14.1" customHeight="1">
      <c r="A55" s="36"/>
      <c r="B55" s="51" t="s">
        <v>38</v>
      </c>
      <c r="C55" s="102">
        <f>SUM(C45:C54)</f>
        <v>1200.5</v>
      </c>
      <c r="D55" s="72"/>
      <c r="E55" s="54">
        <f>E45+E46+E47+E48+E49+E50+E51+E52+E53+E54</f>
        <v>15.4</v>
      </c>
      <c r="F55" s="103"/>
      <c r="G55" s="76"/>
      <c r="H55" s="54">
        <f>H45+H46+H47+H48+H49+H50+H51+H52+H53+H54</f>
        <v>2.7679999999999914</v>
      </c>
      <c r="I55" s="54">
        <f>I45+I46+I47+I48+I49+I50+I51+I52+I53+I54</f>
        <v>12.632000000000009</v>
      </c>
      <c r="J55" s="75"/>
      <c r="K55" s="104"/>
      <c r="L55" s="56">
        <f t="shared" si="20"/>
        <v>82.025974025974079</v>
      </c>
      <c r="M55" s="105"/>
      <c r="N55" s="43"/>
      <c r="O55" s="58">
        <f>I55+H55-E55</f>
        <v>0</v>
      </c>
      <c r="AG55" s="59">
        <f>I55+H55-E55</f>
        <v>0</v>
      </c>
    </row>
    <row r="56" spans="1:33" s="1" customFormat="1" ht="14.1" customHeight="1">
      <c r="A56" s="36"/>
      <c r="B56" s="106" t="s">
        <v>65</v>
      </c>
      <c r="C56" s="107"/>
      <c r="D56" s="44"/>
      <c r="E56" s="108"/>
      <c r="F56" s="109"/>
      <c r="G56" s="110"/>
      <c r="H56" s="109"/>
      <c r="I56" s="109"/>
      <c r="J56" s="44"/>
      <c r="K56" s="44"/>
      <c r="L56" s="111"/>
      <c r="M56" s="112"/>
      <c r="N56" s="43"/>
      <c r="O56" s="58"/>
    </row>
    <row r="57" spans="1:33" s="1" customFormat="1" ht="14.1" customHeight="1">
      <c r="A57" s="36">
        <v>33</v>
      </c>
      <c r="B57" s="92" t="s">
        <v>66</v>
      </c>
      <c r="C57" s="50">
        <v>73.430000000000007</v>
      </c>
      <c r="D57" s="84">
        <v>217.9</v>
      </c>
      <c r="E57" s="40">
        <v>1.1200000000000001</v>
      </c>
      <c r="F57" s="39">
        <f t="shared" ref="F57:F68" si="25">D57</f>
        <v>217.9</v>
      </c>
      <c r="G57" s="39">
        <f>Лист1!G58</f>
        <v>217.7</v>
      </c>
      <c r="H57" s="39">
        <f>Лист1!H58</f>
        <v>0.15</v>
      </c>
      <c r="I57" s="39">
        <f>E57-H57</f>
        <v>0.97000000000000008</v>
      </c>
      <c r="J57" s="39">
        <f>Лист1!J58</f>
        <v>0.06</v>
      </c>
      <c r="K57" s="39">
        <f>J57</f>
        <v>0.06</v>
      </c>
      <c r="L57" s="41">
        <f t="shared" ref="L57:L69" si="26">I57*100/E57</f>
        <v>86.607142857142861</v>
      </c>
      <c r="M57" s="42">
        <v>0.01</v>
      </c>
      <c r="N57" s="43">
        <f>Лист1!N58</f>
        <v>0</v>
      </c>
      <c r="O57" s="113" t="s">
        <v>94</v>
      </c>
    </row>
    <row r="58" spans="1:33" s="1" customFormat="1" ht="14.1" customHeight="1">
      <c r="A58" s="4"/>
      <c r="B58" s="5"/>
      <c r="C58" s="247" t="s">
        <v>3</v>
      </c>
      <c r="D58" s="248"/>
      <c r="E58" s="249"/>
      <c r="F58" s="250" t="s">
        <v>4</v>
      </c>
      <c r="G58" s="251"/>
      <c r="H58" s="252"/>
      <c r="I58" s="252"/>
      <c r="J58" s="252"/>
      <c r="K58" s="253"/>
      <c r="L58" s="233" t="s">
        <v>5</v>
      </c>
      <c r="M58" s="255" t="s">
        <v>6</v>
      </c>
      <c r="N58" s="233" t="s">
        <v>95</v>
      </c>
      <c r="O58" s="258"/>
    </row>
    <row r="59" spans="1:33" s="1" customFormat="1" ht="14.1" customHeight="1">
      <c r="A59" s="10"/>
      <c r="B59" s="236" t="s">
        <v>8</v>
      </c>
      <c r="C59" s="12" t="s">
        <v>9</v>
      </c>
      <c r="D59" s="13" t="s">
        <v>10</v>
      </c>
      <c r="E59" s="13" t="s">
        <v>91</v>
      </c>
      <c r="F59" s="14" t="s">
        <v>12</v>
      </c>
      <c r="G59" s="13" t="s">
        <v>13</v>
      </c>
      <c r="H59" s="13" t="s">
        <v>14</v>
      </c>
      <c r="I59" s="14" t="s">
        <v>15</v>
      </c>
      <c r="J59" s="13" t="s">
        <v>16</v>
      </c>
      <c r="K59" s="233" t="s">
        <v>17</v>
      </c>
      <c r="L59" s="234"/>
      <c r="M59" s="256"/>
      <c r="N59" s="234"/>
      <c r="O59" s="259"/>
    </row>
    <row r="60" spans="1:33" s="1" customFormat="1" ht="14.1" customHeight="1">
      <c r="A60" s="10"/>
      <c r="B60" s="236"/>
      <c r="C60" s="15"/>
      <c r="D60" s="16"/>
      <c r="E60" s="17" t="s">
        <v>92</v>
      </c>
      <c r="F60" s="14" t="s">
        <v>18</v>
      </c>
      <c r="G60" s="17" t="s">
        <v>22</v>
      </c>
      <c r="H60" s="17" t="s">
        <v>93</v>
      </c>
      <c r="I60" s="14"/>
      <c r="J60" s="11" t="s">
        <v>21</v>
      </c>
      <c r="K60" s="234"/>
      <c r="L60" s="234"/>
      <c r="M60" s="256"/>
      <c r="N60" s="234"/>
      <c r="O60" s="259"/>
    </row>
    <row r="61" spans="1:33" s="1" customFormat="1" ht="14.1" customHeight="1">
      <c r="A61" s="10"/>
      <c r="B61" s="15"/>
      <c r="C61" s="15"/>
      <c r="D61" s="16"/>
      <c r="E61" s="18"/>
      <c r="F61" s="14" t="s">
        <v>22</v>
      </c>
      <c r="G61" s="17"/>
      <c r="H61" s="18"/>
      <c r="I61" s="19"/>
      <c r="J61" s="17"/>
      <c r="K61" s="234"/>
      <c r="L61" s="234"/>
      <c r="M61" s="256"/>
      <c r="N61" s="234"/>
      <c r="O61" s="259"/>
    </row>
    <row r="62" spans="1:33" s="1" customFormat="1" ht="22.5" customHeight="1">
      <c r="A62" s="20"/>
      <c r="B62" s="21"/>
      <c r="C62" s="21" t="s">
        <v>23</v>
      </c>
      <c r="D62" s="22" t="s">
        <v>24</v>
      </c>
      <c r="E62" s="23" t="s">
        <v>25</v>
      </c>
      <c r="F62" s="24" t="s">
        <v>24</v>
      </c>
      <c r="G62" s="23" t="s">
        <v>24</v>
      </c>
      <c r="H62" s="23" t="s">
        <v>25</v>
      </c>
      <c r="I62" s="14" t="s">
        <v>25</v>
      </c>
      <c r="J62" s="23" t="s">
        <v>26</v>
      </c>
      <c r="K62" s="254"/>
      <c r="L62" s="254"/>
      <c r="M62" s="257"/>
      <c r="N62" s="25">
        <f>N12</f>
        <v>46308</v>
      </c>
      <c r="O62" s="260"/>
      <c r="P62" s="114"/>
    </row>
    <row r="63" spans="1:33" s="1" customFormat="1" ht="14.1" customHeight="1">
      <c r="A63" s="4">
        <v>1</v>
      </c>
      <c r="B63" s="27">
        <v>2</v>
      </c>
      <c r="C63" s="27">
        <v>3</v>
      </c>
      <c r="D63" s="27">
        <v>4</v>
      </c>
      <c r="E63" s="27">
        <v>5</v>
      </c>
      <c r="F63" s="27">
        <v>6</v>
      </c>
      <c r="G63" s="28">
        <v>7</v>
      </c>
      <c r="H63" s="27">
        <v>8</v>
      </c>
      <c r="I63" s="27">
        <v>9</v>
      </c>
      <c r="J63" s="27">
        <v>10</v>
      </c>
      <c r="K63" s="27">
        <v>11</v>
      </c>
      <c r="L63" s="27">
        <v>12</v>
      </c>
      <c r="M63" s="29">
        <v>13</v>
      </c>
      <c r="N63" s="115"/>
      <c r="O63" s="58"/>
    </row>
    <row r="64" spans="1:33" s="1" customFormat="1" ht="14.1" customHeight="1">
      <c r="A64" s="36">
        <v>34</v>
      </c>
      <c r="B64" s="92" t="s">
        <v>67</v>
      </c>
      <c r="C64" s="50">
        <v>158</v>
      </c>
      <c r="D64" s="84">
        <v>211.5</v>
      </c>
      <c r="E64" s="40">
        <v>1.02</v>
      </c>
      <c r="F64" s="39">
        <f t="shared" si="25"/>
        <v>211.5</v>
      </c>
      <c r="G64" s="39">
        <f>Лист1!G59</f>
        <v>211.3</v>
      </c>
      <c r="H64" s="39">
        <f>Лист1!H59</f>
        <v>0.2</v>
      </c>
      <c r="I64" s="39">
        <f>E64-H64</f>
        <v>0.82000000000000006</v>
      </c>
      <c r="J64" s="39">
        <f>Лист1!J59</f>
        <v>0.08</v>
      </c>
      <c r="K64" s="39">
        <f>J64</f>
        <v>0.08</v>
      </c>
      <c r="L64" s="41">
        <f t="shared" si="26"/>
        <v>80.392156862745097</v>
      </c>
      <c r="M64" s="42">
        <v>0.04</v>
      </c>
      <c r="N64" s="43">
        <f>Лист1!N65</f>
        <v>0</v>
      </c>
      <c r="O64" s="43">
        <f t="shared" ref="O64:O68" si="27">G64-D64</f>
        <v>-0.19999999999998863</v>
      </c>
    </row>
    <row r="65" spans="1:33" s="1" customFormat="1" ht="14.1" customHeight="1">
      <c r="A65" s="36">
        <v>35</v>
      </c>
      <c r="B65" s="92" t="s">
        <v>69</v>
      </c>
      <c r="C65" s="50">
        <v>156.4</v>
      </c>
      <c r="D65" s="84">
        <v>189.2</v>
      </c>
      <c r="E65" s="40">
        <v>1.58</v>
      </c>
      <c r="F65" s="39">
        <f t="shared" si="25"/>
        <v>189.2</v>
      </c>
      <c r="G65" s="39">
        <f>Лист1!G66</f>
        <v>188.96</v>
      </c>
      <c r="H65" s="39">
        <f>Лист1!H66</f>
        <v>0.2</v>
      </c>
      <c r="I65" s="39">
        <f>E65-H65</f>
        <v>1.3800000000000001</v>
      </c>
      <c r="J65" s="39">
        <f>Лист1!J66</f>
        <v>0.09</v>
      </c>
      <c r="K65" s="39">
        <f>J65</f>
        <v>0.09</v>
      </c>
      <c r="L65" s="41">
        <f t="shared" si="26"/>
        <v>87.341772151898724</v>
      </c>
      <c r="M65" s="42">
        <v>0.06</v>
      </c>
      <c r="N65" s="43">
        <f>Лист1!N66</f>
        <v>0</v>
      </c>
      <c r="O65" s="43">
        <f t="shared" si="27"/>
        <v>-0.23999999999998067</v>
      </c>
    </row>
    <row r="66" spans="1:33" s="1" customFormat="1" ht="14.1" customHeight="1">
      <c r="A66" s="36">
        <v>36</v>
      </c>
      <c r="B66" s="92" t="s">
        <v>70</v>
      </c>
      <c r="C66" s="50">
        <v>109.5</v>
      </c>
      <c r="D66" s="84">
        <v>184.5</v>
      </c>
      <c r="E66" s="40">
        <v>1.45</v>
      </c>
      <c r="F66" s="39">
        <f t="shared" si="25"/>
        <v>184.5</v>
      </c>
      <c r="G66" s="39">
        <f>Лист1!G67</f>
        <v>184.3</v>
      </c>
      <c r="H66" s="39">
        <f>Лист1!H67</f>
        <v>0.31</v>
      </c>
      <c r="I66" s="39">
        <f>E66-H66</f>
        <v>1.1399999999999999</v>
      </c>
      <c r="J66" s="39">
        <f>Лист1!J67</f>
        <v>0.08</v>
      </c>
      <c r="K66" s="39">
        <f>J66</f>
        <v>0.08</v>
      </c>
      <c r="L66" s="41">
        <f t="shared" si="26"/>
        <v>78.620689655172413</v>
      </c>
      <c r="M66" s="42">
        <v>7.0000000000000007E-2</v>
      </c>
      <c r="N66" s="43">
        <f>Лист1!N67</f>
        <v>0</v>
      </c>
      <c r="O66" s="43">
        <f t="shared" si="27"/>
        <v>-0.19999999999998863</v>
      </c>
    </row>
    <row r="67" spans="1:33" s="1" customFormat="1" ht="14.1" customHeight="1">
      <c r="A67" s="36">
        <v>37</v>
      </c>
      <c r="B67" s="97" t="s">
        <v>71</v>
      </c>
      <c r="C67" s="100">
        <v>105</v>
      </c>
      <c r="D67" s="39">
        <v>182.6</v>
      </c>
      <c r="E67" s="40">
        <v>1.7</v>
      </c>
      <c r="F67" s="39">
        <f t="shared" si="25"/>
        <v>182.6</v>
      </c>
      <c r="G67" s="39" t="s">
        <v>72</v>
      </c>
      <c r="H67" s="39" t="s">
        <v>72</v>
      </c>
      <c r="I67" s="39" t="s">
        <v>72</v>
      </c>
      <c r="J67" s="39" t="s">
        <v>72</v>
      </c>
      <c r="K67" s="39" t="s">
        <v>72</v>
      </c>
      <c r="L67" s="41" t="s">
        <v>72</v>
      </c>
      <c r="M67" s="42">
        <v>0.08</v>
      </c>
      <c r="N67" s="43">
        <f>Лист1!N68</f>
        <v>0</v>
      </c>
      <c r="O67" s="43"/>
    </row>
    <row r="68" spans="1:33" s="1" customFormat="1" ht="14.1" customHeight="1">
      <c r="A68" s="36">
        <v>38</v>
      </c>
      <c r="B68" s="33" t="s">
        <v>73</v>
      </c>
      <c r="C68" s="44">
        <v>124.8</v>
      </c>
      <c r="D68" s="39">
        <v>97.97</v>
      </c>
      <c r="E68" s="40">
        <v>2.5</v>
      </c>
      <c r="F68" s="39">
        <f t="shared" si="25"/>
        <v>97.97</v>
      </c>
      <c r="G68" s="39">
        <f>Лист1!G69</f>
        <v>97.97</v>
      </c>
      <c r="H68" s="39">
        <f>Лист1!H69</f>
        <v>0</v>
      </c>
      <c r="I68" s="39">
        <f>E68-H68</f>
        <v>2.5</v>
      </c>
      <c r="J68" s="39">
        <f>Лист1!J69</f>
        <v>0.15</v>
      </c>
      <c r="K68" s="39">
        <f>J68</f>
        <v>0.15</v>
      </c>
      <c r="L68" s="41">
        <f t="shared" si="26"/>
        <v>100</v>
      </c>
      <c r="M68" s="42">
        <v>0.15</v>
      </c>
      <c r="N68" s="43">
        <f>Лист1!N69</f>
        <v>0.01</v>
      </c>
      <c r="O68" s="43">
        <f t="shared" si="27"/>
        <v>0</v>
      </c>
    </row>
    <row r="69" spans="1:33" s="1" customFormat="1" ht="14.1" customHeight="1">
      <c r="A69" s="36"/>
      <c r="B69" s="51" t="s">
        <v>38</v>
      </c>
      <c r="C69" s="116">
        <f>C57+C64+C65+C66+C67+C68</f>
        <v>727.13</v>
      </c>
      <c r="D69" s="117"/>
      <c r="E69" s="118">
        <f>E57+E64+E65+E66+E68</f>
        <v>7.67</v>
      </c>
      <c r="F69" s="119"/>
      <c r="G69" s="120"/>
      <c r="H69" s="54">
        <f>H57+H64+H65+H66+H68</f>
        <v>0.8600000000000001</v>
      </c>
      <c r="I69" s="54">
        <f>I57+I64+I65+I66+I68</f>
        <v>6.81</v>
      </c>
      <c r="J69" s="75"/>
      <c r="K69" s="75"/>
      <c r="L69" s="56">
        <f t="shared" si="26"/>
        <v>88.787483702737944</v>
      </c>
      <c r="M69" s="77"/>
      <c r="N69" s="43"/>
      <c r="O69" s="58">
        <f>I69+H69-E69</f>
        <v>0</v>
      </c>
    </row>
    <row r="70" spans="1:33" s="1" customFormat="1" ht="14.1" customHeight="1">
      <c r="A70" s="36"/>
      <c r="B70" s="90" t="s">
        <v>74</v>
      </c>
      <c r="C70" s="121"/>
      <c r="D70" s="122"/>
      <c r="E70" s="123"/>
      <c r="F70" s="122"/>
      <c r="G70" s="124"/>
      <c r="H70" s="122"/>
      <c r="I70" s="122"/>
      <c r="J70" s="72"/>
      <c r="K70" s="122"/>
      <c r="L70" s="125"/>
      <c r="M70" s="122"/>
      <c r="N70" s="43"/>
      <c r="O70" s="58"/>
    </row>
    <row r="71" spans="1:33" s="1" customFormat="1" ht="14.1" customHeight="1">
      <c r="A71" s="36">
        <v>39</v>
      </c>
      <c r="B71" s="48" t="s">
        <v>75</v>
      </c>
      <c r="C71" s="126">
        <v>78</v>
      </c>
      <c r="D71" s="127">
        <v>174.5</v>
      </c>
      <c r="E71" s="128">
        <v>1.1000000000000001</v>
      </c>
      <c r="F71" s="39">
        <f t="shared" ref="F71:F72" si="28">D71</f>
        <v>174.5</v>
      </c>
      <c r="G71" s="39">
        <v>174</v>
      </c>
      <c r="H71" s="40">
        <v>0.39</v>
      </c>
      <c r="I71" s="40">
        <f t="shared" ref="I71:I72" si="29">E71-H71</f>
        <v>0.71</v>
      </c>
      <c r="J71" s="39">
        <v>0</v>
      </c>
      <c r="K71" s="39">
        <f>J71</f>
        <v>0</v>
      </c>
      <c r="L71" s="41">
        <v>76</v>
      </c>
      <c r="M71" s="39">
        <v>0.02</v>
      </c>
      <c r="N71" s="43">
        <f>Лист1!N72</f>
        <v>0</v>
      </c>
      <c r="O71" s="43">
        <f>G71-D71</f>
        <v>-0.5</v>
      </c>
    </row>
    <row r="72" spans="1:33" s="1" customFormat="1" ht="14.1" customHeight="1">
      <c r="A72" s="36">
        <v>40</v>
      </c>
      <c r="B72" s="48" t="s">
        <v>76</v>
      </c>
      <c r="C72" s="50">
        <v>220</v>
      </c>
      <c r="D72" s="84">
        <v>168.8</v>
      </c>
      <c r="E72" s="40">
        <v>4.8</v>
      </c>
      <c r="F72" s="39">
        <f t="shared" si="28"/>
        <v>168.8</v>
      </c>
      <c r="G72" s="39">
        <f>Лист1!G73</f>
        <v>168.5</v>
      </c>
      <c r="H72" s="40">
        <f>Лист1!H73</f>
        <v>0.66000000000002501</v>
      </c>
      <c r="I72" s="40">
        <f t="shared" si="29"/>
        <v>4.1399999999999748</v>
      </c>
      <c r="J72" s="39">
        <f>Лист1!J73</f>
        <v>0</v>
      </c>
      <c r="K72" s="39">
        <f>J72</f>
        <v>0</v>
      </c>
      <c r="L72" s="41">
        <f t="shared" ref="L72:L73" si="30">I72*100/E72</f>
        <v>86.249999999999488</v>
      </c>
      <c r="M72" s="42">
        <v>7.0000000000000007E-2</v>
      </c>
      <c r="N72" s="43">
        <f>Лист1!N73</f>
        <v>0</v>
      </c>
      <c r="O72" s="43">
        <f t="shared" ref="O72" si="31">G72-D72</f>
        <v>-0.30000000000001137</v>
      </c>
    </row>
    <row r="73" spans="1:33" s="1" customFormat="1" ht="14.1" customHeight="1">
      <c r="A73" s="36"/>
      <c r="B73" s="51" t="s">
        <v>38</v>
      </c>
      <c r="C73" s="74">
        <f>SUM(C71:C72)</f>
        <v>298</v>
      </c>
      <c r="D73" s="53"/>
      <c r="E73" s="129">
        <f>SUM(E71:E72)</f>
        <v>5.9</v>
      </c>
      <c r="F73" s="75"/>
      <c r="G73" s="130"/>
      <c r="H73" s="54">
        <f>SUM(H71:H72)</f>
        <v>1.0500000000000251</v>
      </c>
      <c r="I73" s="54">
        <f>SUM(I71:I72)</f>
        <v>4.8499999999999748</v>
      </c>
      <c r="J73" s="54"/>
      <c r="K73" s="86"/>
      <c r="L73" s="56">
        <f t="shared" si="30"/>
        <v>82.203389830508044</v>
      </c>
      <c r="M73" s="77"/>
      <c r="N73" s="43"/>
      <c r="O73" s="58">
        <f>I73+H73-E73</f>
        <v>0</v>
      </c>
      <c r="AG73" s="131">
        <f>I73+H73-E73</f>
        <v>0</v>
      </c>
    </row>
    <row r="74" spans="1:33" s="1" customFormat="1" ht="14.1" customHeight="1">
      <c r="A74" s="36"/>
      <c r="B74" s="9" t="s">
        <v>77</v>
      </c>
      <c r="C74" s="60"/>
      <c r="D74" s="63"/>
      <c r="E74" s="132"/>
      <c r="F74" s="132"/>
      <c r="G74" s="133"/>
      <c r="H74" s="132"/>
      <c r="I74" s="132"/>
      <c r="J74" s="132"/>
      <c r="K74" s="132"/>
      <c r="L74" s="134"/>
      <c r="M74" s="135"/>
      <c r="N74" s="43"/>
      <c r="O74" s="58"/>
    </row>
    <row r="75" spans="1:33" s="1" customFormat="1" ht="14.1" customHeight="1">
      <c r="A75" s="36">
        <v>41</v>
      </c>
      <c r="B75" s="33" t="s">
        <v>78</v>
      </c>
      <c r="C75" s="44">
        <v>54.1</v>
      </c>
      <c r="D75" s="136">
        <v>152.5</v>
      </c>
      <c r="E75" s="137">
        <v>1.42</v>
      </c>
      <c r="F75" s="39">
        <f>D75</f>
        <v>152.5</v>
      </c>
      <c r="G75" s="39">
        <f>Лист1!G76</f>
        <v>149.63</v>
      </c>
      <c r="H75" s="40">
        <f>Лист1!H76</f>
        <v>1.4</v>
      </c>
      <c r="I75" s="40">
        <f>E75-H75</f>
        <v>2.0000000000000018E-2</v>
      </c>
      <c r="J75" s="136">
        <f>Лист1!J76</f>
        <v>0</v>
      </c>
      <c r="K75" s="136">
        <f t="shared" ref="K75" si="32">J75</f>
        <v>0</v>
      </c>
      <c r="L75" s="41">
        <f>I75*100/E75</f>
        <v>1.4084507042253533</v>
      </c>
      <c r="M75" s="112">
        <v>0.05</v>
      </c>
      <c r="N75" s="43">
        <f>Лист1!N76</f>
        <v>0</v>
      </c>
      <c r="O75" s="43">
        <f>G75-D75</f>
        <v>-2.8700000000000045</v>
      </c>
      <c r="AG75" s="131">
        <f>I75+H75-E75</f>
        <v>0</v>
      </c>
    </row>
    <row r="76" spans="1:33" s="1" customFormat="1" ht="14.1" customHeight="1">
      <c r="A76" s="36"/>
      <c r="B76" s="138" t="s">
        <v>79</v>
      </c>
      <c r="C76" s="139"/>
      <c r="D76" s="38"/>
      <c r="E76" s="140"/>
      <c r="F76" s="38"/>
      <c r="G76" s="141"/>
      <c r="H76" s="137"/>
      <c r="I76" s="40"/>
      <c r="J76" s="136"/>
      <c r="K76" s="38"/>
      <c r="L76" s="142"/>
      <c r="M76" s="38"/>
      <c r="N76" s="143"/>
      <c r="O76" s="58"/>
    </row>
    <row r="77" spans="1:33" s="1" customFormat="1" ht="14.1" customHeight="1">
      <c r="A77" s="36">
        <v>42</v>
      </c>
      <c r="B77" s="144" t="s">
        <v>80</v>
      </c>
      <c r="C77" s="39">
        <v>59.6</v>
      </c>
      <c r="D77" s="45">
        <f>Лист1!D78</f>
        <v>159.87</v>
      </c>
      <c r="E77" s="145">
        <v>1.19</v>
      </c>
      <c r="F77" s="39">
        <f>D77</f>
        <v>159.87</v>
      </c>
      <c r="G77" s="39">
        <f>Лист1!G78</f>
        <v>158.37</v>
      </c>
      <c r="H77" s="40">
        <f>Лист1!H78</f>
        <v>0.89400000000000002</v>
      </c>
      <c r="I77" s="40">
        <f>E77-H77</f>
        <v>0.29599999999999993</v>
      </c>
      <c r="J77" s="136">
        <f>Лист1!J78</f>
        <v>0.02</v>
      </c>
      <c r="K77" s="45">
        <f>J77</f>
        <v>0.02</v>
      </c>
      <c r="L77" s="41">
        <f>I77*100/E77</f>
        <v>24.87394957983193</v>
      </c>
      <c r="M77" s="146">
        <v>0.01</v>
      </c>
      <c r="N77" s="43">
        <v>0.1</v>
      </c>
      <c r="O77" s="43">
        <f>G77-D77</f>
        <v>-1.5</v>
      </c>
      <c r="AG77" s="131">
        <f>I77+H77-E77</f>
        <v>0</v>
      </c>
    </row>
    <row r="78" spans="1:33" s="1" customFormat="1" ht="14.1" customHeight="1">
      <c r="A78" s="96"/>
      <c r="B78" s="90" t="s">
        <v>96</v>
      </c>
      <c r="C78" s="121"/>
      <c r="D78" s="44"/>
      <c r="E78" s="147"/>
      <c r="F78" s="44"/>
      <c r="G78" s="148"/>
      <c r="H78" s="44"/>
      <c r="I78" s="147"/>
      <c r="J78" s="44"/>
      <c r="K78" s="44"/>
      <c r="L78" s="149"/>
      <c r="M78" s="112"/>
      <c r="N78" s="143"/>
      <c r="O78" s="58"/>
    </row>
    <row r="79" spans="1:33" s="1" customFormat="1" ht="14.1" customHeight="1">
      <c r="A79" s="65">
        <v>43</v>
      </c>
      <c r="B79" s="48" t="s">
        <v>97</v>
      </c>
      <c r="C79" s="150">
        <v>175</v>
      </c>
      <c r="D79" s="151">
        <v>97.2</v>
      </c>
      <c r="E79" s="152">
        <v>1.66</v>
      </c>
      <c r="F79" s="153">
        <f t="shared" ref="F79" si="33">D79</f>
        <v>97.2</v>
      </c>
      <c r="G79" s="45">
        <v>97.22</v>
      </c>
      <c r="H79" s="145">
        <v>0</v>
      </c>
      <c r="I79" s="40">
        <v>1.66</v>
      </c>
      <c r="J79" s="145">
        <v>0</v>
      </c>
      <c r="K79" s="145">
        <f>J79</f>
        <v>0</v>
      </c>
      <c r="L79" s="154">
        <v>100</v>
      </c>
      <c r="M79" s="45">
        <v>0</v>
      </c>
      <c r="N79" s="43">
        <v>0.22</v>
      </c>
      <c r="O79" s="43">
        <f>G79-D79</f>
        <v>1.9999999999996021E-2</v>
      </c>
      <c r="AG79" s="131">
        <f>I79+H79-E79</f>
        <v>0</v>
      </c>
    </row>
    <row r="80" spans="1:33" s="1" customFormat="1" ht="14.1" customHeight="1">
      <c r="A80" s="65"/>
      <c r="B80" s="51" t="s">
        <v>81</v>
      </c>
      <c r="C80" s="91"/>
      <c r="D80" s="44"/>
      <c r="E80" s="147"/>
      <c r="F80" s="44"/>
      <c r="G80" s="148"/>
      <c r="H80" s="44"/>
      <c r="I80" s="147"/>
      <c r="J80" s="44"/>
      <c r="K80" s="44"/>
      <c r="L80" s="149"/>
      <c r="M80" s="112"/>
      <c r="N80" s="143"/>
      <c r="O80" s="58"/>
    </row>
    <row r="81" spans="1:34" s="1" customFormat="1" ht="14.1" customHeight="1">
      <c r="A81" s="65">
        <v>44</v>
      </c>
      <c r="B81" s="82" t="s">
        <v>98</v>
      </c>
      <c r="C81" s="151">
        <v>135</v>
      </c>
      <c r="D81" s="151">
        <v>139.19999999999999</v>
      </c>
      <c r="E81" s="152">
        <v>2.16</v>
      </c>
      <c r="F81" s="153">
        <f>D81</f>
        <v>139.19999999999999</v>
      </c>
      <c r="G81" s="45">
        <v>139.21</v>
      </c>
      <c r="H81" s="145">
        <v>0</v>
      </c>
      <c r="I81" s="40">
        <f>E81-H81</f>
        <v>2.16</v>
      </c>
      <c r="J81" s="145">
        <v>0</v>
      </c>
      <c r="K81" s="145">
        <f>J81</f>
        <v>0</v>
      </c>
      <c r="L81" s="155">
        <v>100</v>
      </c>
      <c r="M81" s="45">
        <v>0</v>
      </c>
      <c r="N81" s="43">
        <v>0.25</v>
      </c>
      <c r="O81" s="43">
        <f>G81-D81</f>
        <v>1.0000000000019327E-2</v>
      </c>
      <c r="AG81" s="131">
        <f>I81+H81-E81</f>
        <v>0</v>
      </c>
    </row>
    <row r="82" spans="1:34" s="1" customFormat="1" ht="14.1" customHeight="1">
      <c r="A82" s="36"/>
      <c r="B82" s="51" t="s">
        <v>99</v>
      </c>
      <c r="C82" s="60"/>
      <c r="D82" s="44"/>
      <c r="E82" s="147"/>
      <c r="F82" s="44"/>
      <c r="G82" s="44"/>
      <c r="H82" s="44"/>
      <c r="I82" s="44"/>
      <c r="J82" s="44"/>
      <c r="K82" s="44"/>
      <c r="L82" s="149"/>
      <c r="M82" s="156"/>
      <c r="N82" s="143"/>
      <c r="O82" s="58"/>
    </row>
    <row r="83" spans="1:34" s="1" customFormat="1" ht="14.1" customHeight="1">
      <c r="A83" s="36"/>
      <c r="B83" s="157" t="s">
        <v>82</v>
      </c>
      <c r="C83" s="158">
        <f>C25+C33+C38+C43+C55+C69+C73+C75+C77+C79+C81</f>
        <v>6411.0439999999999</v>
      </c>
      <c r="D83" s="39"/>
      <c r="E83" s="54">
        <f>E25+E33+E38+E43+E55+E69+E73+E75+E77+E81+E79</f>
        <v>112.17400000000001</v>
      </c>
      <c r="F83" s="75"/>
      <c r="G83" s="75"/>
      <c r="H83" s="54">
        <f>H25+H33+H38+H43+H55+H69+H71+H72+H75+H77+H81+H79</f>
        <v>20.946334199999956</v>
      </c>
      <c r="I83" s="54">
        <f>I25+I33+I38+I43+I55+I69+I75+I77+I81+I79+I73</f>
        <v>91.22766580000004</v>
      </c>
      <c r="J83" s="75"/>
      <c r="K83" s="75"/>
      <c r="L83" s="56">
        <f>I83*100/E83</f>
        <v>81.326925847344327</v>
      </c>
      <c r="M83" s="135"/>
      <c r="N83" s="159"/>
      <c r="O83" s="58">
        <f>I83+H83-E83</f>
        <v>0</v>
      </c>
      <c r="AG83" s="160">
        <f>I83+H83-E83</f>
        <v>0</v>
      </c>
      <c r="AH83" s="131">
        <f>I83+H83-E83</f>
        <v>0</v>
      </c>
    </row>
    <row r="84" spans="1:34" s="1" customFormat="1">
      <c r="A84" s="161"/>
      <c r="B84" s="235" t="s">
        <v>83</v>
      </c>
      <c r="C84" s="235"/>
      <c r="D84" s="235"/>
      <c r="E84" s="235"/>
      <c r="F84" s="235"/>
      <c r="G84" s="235"/>
      <c r="H84" s="235"/>
      <c r="I84" s="235"/>
      <c r="J84" s="235"/>
      <c r="K84" s="235"/>
      <c r="L84" s="235"/>
      <c r="M84" s="235"/>
      <c r="N84" s="143"/>
      <c r="O84" s="162"/>
    </row>
    <row r="85" spans="1:34" s="1" customFormat="1">
      <c r="A85" s="163">
        <v>1</v>
      </c>
      <c r="B85" s="164" t="s">
        <v>84</v>
      </c>
      <c r="C85" s="165">
        <v>116.98</v>
      </c>
      <c r="D85" s="165">
        <v>176.4</v>
      </c>
      <c r="E85" s="165">
        <v>2.36</v>
      </c>
      <c r="F85" s="39">
        <f t="shared" ref="F85:F87" si="34">D85</f>
        <v>176.4</v>
      </c>
      <c r="G85" s="39">
        <f>Лист1!G82</f>
        <v>175.35</v>
      </c>
      <c r="H85" s="39">
        <f>(D85-G85)*10000*C85/1000000</f>
        <v>1.2282900000000132</v>
      </c>
      <c r="I85" s="39">
        <f>E85-H85</f>
        <v>1.1317099999999867</v>
      </c>
      <c r="J85" s="165">
        <f>Лист1!J82</f>
        <v>0.02</v>
      </c>
      <c r="K85" s="165">
        <f>J85</f>
        <v>0.02</v>
      </c>
      <c r="L85" s="154">
        <f>I85*100/E85</f>
        <v>47.953813559321475</v>
      </c>
      <c r="M85" s="165"/>
      <c r="N85" s="43">
        <f>Лист1!N82</f>
        <v>0</v>
      </c>
      <c r="O85" s="43">
        <f t="shared" ref="O85:O87" si="35">G85-D85</f>
        <v>-1.0500000000000114</v>
      </c>
    </row>
    <row r="86" spans="1:34">
      <c r="A86" s="166">
        <v>2</v>
      </c>
      <c r="B86" s="48" t="s">
        <v>85</v>
      </c>
      <c r="C86" s="39">
        <v>339</v>
      </c>
      <c r="D86" s="39">
        <v>169.5</v>
      </c>
      <c r="E86" s="39">
        <v>4.0599999999999996</v>
      </c>
      <c r="F86" s="39">
        <f t="shared" si="34"/>
        <v>169.5</v>
      </c>
      <c r="G86" s="39">
        <f>Лист1!G83</f>
        <v>168.65</v>
      </c>
      <c r="H86" s="39">
        <f>Лист1!H83</f>
        <v>2.8814999999999809</v>
      </c>
      <c r="I86" s="39">
        <f>E86-H86</f>
        <v>1.1785000000000188</v>
      </c>
      <c r="J86" s="40">
        <f>Лист1!J83</f>
        <v>0.3</v>
      </c>
      <c r="K86" s="40">
        <f>J86</f>
        <v>0.3</v>
      </c>
      <c r="L86" s="154">
        <f>I86*100/E86</f>
        <v>29.027093596059576</v>
      </c>
      <c r="M86" s="39"/>
      <c r="N86" s="43">
        <f>Лист1!N83</f>
        <v>0.04</v>
      </c>
      <c r="O86" s="43">
        <f t="shared" si="35"/>
        <v>-0.84999999999999432</v>
      </c>
    </row>
    <row r="87" spans="1:34">
      <c r="A87" s="166">
        <v>3</v>
      </c>
      <c r="B87" s="82" t="s">
        <v>86</v>
      </c>
      <c r="C87" s="39">
        <v>40.200000000000003</v>
      </c>
      <c r="D87" s="39">
        <v>180.1</v>
      </c>
      <c r="E87" s="39">
        <v>1</v>
      </c>
      <c r="F87" s="39">
        <f t="shared" si="34"/>
        <v>180.1</v>
      </c>
      <c r="G87" s="39">
        <f>Лист1!G84</f>
        <v>178.3</v>
      </c>
      <c r="H87" s="39">
        <f>(D87-G87)*10000*C87/1000000</f>
        <v>0.72359999999999314</v>
      </c>
      <c r="I87" s="39">
        <f>E87-H87</f>
        <v>0.27640000000000686</v>
      </c>
      <c r="J87" s="39">
        <f>Лист1!J84</f>
        <v>0</v>
      </c>
      <c r="K87" s="39">
        <v>0</v>
      </c>
      <c r="L87" s="154">
        <f>I87*100/E87</f>
        <v>27.640000000000686</v>
      </c>
      <c r="M87" s="39"/>
      <c r="N87" s="43">
        <v>0</v>
      </c>
      <c r="O87" s="43">
        <f t="shared" si="35"/>
        <v>-1.7999999999999829</v>
      </c>
    </row>
    <row r="88" spans="1:34">
      <c r="A88" s="167"/>
      <c r="B88" s="168"/>
      <c r="C88" s="75">
        <f>SUM(C85:C87)</f>
        <v>496.18</v>
      </c>
      <c r="D88" s="75"/>
      <c r="E88" s="75">
        <f>SUM(E85:E87)</f>
        <v>7.42</v>
      </c>
      <c r="F88" s="75"/>
      <c r="G88" s="169"/>
      <c r="H88" s="54">
        <f>SUM(H85:H87)</f>
        <v>4.8333899999999872</v>
      </c>
      <c r="I88" s="54">
        <f>SUM(I85:I87)</f>
        <v>2.5866100000000123</v>
      </c>
      <c r="J88" s="75"/>
      <c r="K88" s="75"/>
      <c r="L88" s="56">
        <f>I88*100/E88</f>
        <v>34.859973045822272</v>
      </c>
      <c r="M88" s="75"/>
      <c r="N88" s="43"/>
      <c r="O88" s="162"/>
      <c r="AG88" s="160">
        <f>I88+H88-E88</f>
        <v>0</v>
      </c>
    </row>
    <row r="89" spans="1:34">
      <c r="A89" s="170"/>
      <c r="B89" s="171" t="s">
        <v>87</v>
      </c>
      <c r="C89" s="19"/>
      <c r="D89" s="19"/>
      <c r="E89" s="19"/>
      <c r="F89" s="19"/>
      <c r="G89" s="19"/>
      <c r="H89" s="19"/>
      <c r="I89" s="19"/>
      <c r="J89" s="19"/>
      <c r="K89" s="19"/>
      <c r="L89" s="172"/>
      <c r="M89" s="227" t="s">
        <v>100</v>
      </c>
      <c r="N89" s="3" t="s">
        <v>2</v>
      </c>
      <c r="O89" s="173"/>
    </row>
    <row r="90" spans="1:34">
      <c r="N90" s="3"/>
    </row>
    <row r="91" spans="1:34">
      <c r="N91" s="3"/>
    </row>
    <row r="92" spans="1:34">
      <c r="N92" s="3"/>
      <c r="AH92" s="174">
        <f>I83</f>
        <v>91.22766580000004</v>
      </c>
    </row>
    <row r="93" spans="1:34">
      <c r="N93" s="3"/>
    </row>
    <row r="94" spans="1:34">
      <c r="N94" s="3"/>
    </row>
    <row r="95" spans="1:34">
      <c r="N95" s="3"/>
    </row>
    <row r="96" spans="1:34">
      <c r="N96" s="3"/>
    </row>
    <row r="97" spans="14:14">
      <c r="N97" s="3"/>
    </row>
    <row r="98" spans="14:14">
      <c r="N98" s="3"/>
    </row>
    <row r="99" spans="14:14">
      <c r="N99" s="3"/>
    </row>
    <row r="100" spans="14:14">
      <c r="N100" s="3"/>
    </row>
    <row r="101" spans="14:14">
      <c r="N101" s="3"/>
    </row>
    <row r="102" spans="14:14">
      <c r="N102" s="3"/>
    </row>
    <row r="103" spans="14:14">
      <c r="N103" s="3"/>
    </row>
    <row r="104" spans="14:14">
      <c r="N104" s="3"/>
    </row>
    <row r="105" spans="14:14">
      <c r="N105" s="3"/>
    </row>
    <row r="106" spans="14:14">
      <c r="N106" s="3"/>
    </row>
    <row r="107" spans="14:14">
      <c r="N107" s="3"/>
    </row>
    <row r="108" spans="14:14">
      <c r="N108" s="3"/>
    </row>
    <row r="109" spans="14:14">
      <c r="N109" s="3"/>
    </row>
    <row r="110" spans="14:14">
      <c r="N110" s="3"/>
    </row>
    <row r="111" spans="14:14">
      <c r="N111" s="3"/>
    </row>
    <row r="112" spans="14:14">
      <c r="N112" s="3"/>
    </row>
    <row r="113" spans="14:14">
      <c r="N113" s="3"/>
    </row>
    <row r="114" spans="14:14">
      <c r="N114" s="3"/>
    </row>
    <row r="115" spans="14:14">
      <c r="N115" s="3"/>
    </row>
    <row r="116" spans="14:14">
      <c r="N116" s="3"/>
    </row>
    <row r="117" spans="14:14">
      <c r="N117" s="3"/>
    </row>
    <row r="118" spans="14:14">
      <c r="N118" s="3"/>
    </row>
  </sheetData>
  <mergeCells count="20">
    <mergeCell ref="N8:N11"/>
    <mergeCell ref="N58:N61"/>
    <mergeCell ref="O8:O11"/>
    <mergeCell ref="O58:O62"/>
    <mergeCell ref="C58:E58"/>
    <mergeCell ref="F58:K58"/>
    <mergeCell ref="B84:M84"/>
    <mergeCell ref="B9:B10"/>
    <mergeCell ref="B59:B60"/>
    <mergeCell ref="K9:K12"/>
    <mergeCell ref="K59:K62"/>
    <mergeCell ref="L8:L12"/>
    <mergeCell ref="L58:L62"/>
    <mergeCell ref="M8:M12"/>
    <mergeCell ref="M58:M62"/>
    <mergeCell ref="B5:M5"/>
    <mergeCell ref="B6:M6"/>
    <mergeCell ref="B7:M7"/>
    <mergeCell ref="C8:E8"/>
    <mergeCell ref="F8:K8"/>
  </mergeCells>
  <pageMargins left="0.82677165354330695" right="0.23622047244094499" top="0.74803149606299202" bottom="0.74803149606299202" header="0.31496062992126" footer="0.31496062992126"/>
  <pageSetup paperSize="9" scale="85" fitToWidth="2" fitToHeight="2" orientation="portrait"/>
  <rowBreaks count="1" manualBreakCount="1">
    <brk id="5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повна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kadry51@ukr.net</dc:creator>
  <cp:lastModifiedBy>kadry51@ukr.net</cp:lastModifiedBy>
  <cp:lastPrinted>2026-10-20T08:23:52Z</cp:lastPrinted>
  <dcterms:created xsi:type="dcterms:W3CDTF">2023-05-23T07:28:00Z</dcterms:created>
  <dcterms:modified xsi:type="dcterms:W3CDTF">2026-10-20T08:35:00Z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A47623E3A18F4E4D82DEF9161108743B_12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