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2ED71D1-48AB-442F-ADFA-29D0C03DAFC4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Лист1" sheetId="1" r:id="rId1"/>
    <sheet name="повна" sheetId="4" state="hidden" r:id="rId2"/>
    <sheet name="Лист2" sheetId="2" r:id="rId3"/>
    <sheet name="Лист3" sheetId="3" r:id="rId4"/>
  </sheets>
  <definedNames>
    <definedName name="_xlnm.Print_Area" localSheetId="0">Лист1!$A$5:$M$84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E88" i="4"/>
  <c r="C88" i="4"/>
  <c r="O87" i="4"/>
  <c r="L87" i="4"/>
  <c r="J87" i="4"/>
  <c r="I87" i="4"/>
  <c r="H87" i="4"/>
  <c r="G87" i="4"/>
  <c r="F87" i="4"/>
  <c r="N86" i="4"/>
  <c r="K86" i="4"/>
  <c r="J86" i="4"/>
  <c r="G86" i="4"/>
  <c r="O86" i="4" s="1"/>
  <c r="F86" i="4"/>
  <c r="O85" i="4"/>
  <c r="N85" i="4"/>
  <c r="L85" i="4"/>
  <c r="K85" i="4"/>
  <c r="J85" i="4"/>
  <c r="I85" i="4"/>
  <c r="H85" i="4"/>
  <c r="G85" i="4"/>
  <c r="F85" i="4"/>
  <c r="E83" i="4"/>
  <c r="C83" i="4"/>
  <c r="AG81" i="4"/>
  <c r="O81" i="4"/>
  <c r="L81" i="4"/>
  <c r="K81" i="4"/>
  <c r="I81" i="4"/>
  <c r="F81" i="4"/>
  <c r="AG79" i="4"/>
  <c r="O79" i="4"/>
  <c r="K79" i="4"/>
  <c r="I79" i="4"/>
  <c r="F79" i="4"/>
  <c r="K77" i="4"/>
  <c r="J77" i="4"/>
  <c r="G77" i="4"/>
  <c r="O77" i="4" s="1"/>
  <c r="F77" i="4"/>
  <c r="D77" i="4"/>
  <c r="AG75" i="4"/>
  <c r="O75" i="4"/>
  <c r="N75" i="4"/>
  <c r="L75" i="4"/>
  <c r="K75" i="4"/>
  <c r="J75" i="4"/>
  <c r="I75" i="4"/>
  <c r="H75" i="4"/>
  <c r="G75" i="4"/>
  <c r="F75" i="4"/>
  <c r="E73" i="4"/>
  <c r="C73" i="4"/>
  <c r="N72" i="4"/>
  <c r="K72" i="4"/>
  <c r="J72" i="4"/>
  <c r="G72" i="4"/>
  <c r="O72" i="4" s="1"/>
  <c r="F72" i="4"/>
  <c r="O71" i="4"/>
  <c r="N71" i="4"/>
  <c r="K71" i="4"/>
  <c r="I71" i="4"/>
  <c r="F71" i="4"/>
  <c r="O69" i="4"/>
  <c r="L69" i="4"/>
  <c r="I69" i="4"/>
  <c r="H69" i="4"/>
  <c r="E69" i="4"/>
  <c r="C69" i="4"/>
  <c r="O68" i="4"/>
  <c r="N68" i="4"/>
  <c r="L68" i="4"/>
  <c r="K68" i="4"/>
  <c r="J68" i="4"/>
  <c r="I68" i="4"/>
  <c r="G68" i="4"/>
  <c r="F68" i="4"/>
  <c r="N67" i="4"/>
  <c r="F67" i="4"/>
  <c r="O66" i="4"/>
  <c r="N66" i="4"/>
  <c r="L66" i="4"/>
  <c r="K66" i="4"/>
  <c r="J66" i="4"/>
  <c r="I66" i="4"/>
  <c r="G66" i="4"/>
  <c r="F66" i="4"/>
  <c r="O65" i="4"/>
  <c r="N65" i="4"/>
  <c r="L65" i="4"/>
  <c r="K65" i="4"/>
  <c r="J65" i="4"/>
  <c r="I65" i="4"/>
  <c r="H65" i="4"/>
  <c r="G65" i="4"/>
  <c r="F65" i="4"/>
  <c r="O64" i="4"/>
  <c r="N64" i="4"/>
  <c r="L64" i="4"/>
  <c r="K64" i="4"/>
  <c r="J64" i="4"/>
  <c r="I64" i="4"/>
  <c r="H64" i="4"/>
  <c r="G64" i="4"/>
  <c r="F64" i="4"/>
  <c r="L57" i="4"/>
  <c r="K57" i="4"/>
  <c r="J57" i="4"/>
  <c r="I57" i="4"/>
  <c r="H57" i="4"/>
  <c r="G57" i="4"/>
  <c r="F57" i="4"/>
  <c r="AG55" i="4"/>
  <c r="O55" i="4"/>
  <c r="L55" i="4"/>
  <c r="I55" i="4"/>
  <c r="H55" i="4"/>
  <c r="E55" i="4"/>
  <c r="C55" i="4"/>
  <c r="O54" i="4"/>
  <c r="N54" i="4"/>
  <c r="L54" i="4"/>
  <c r="K54" i="4"/>
  <c r="J54" i="4"/>
  <c r="I54" i="4"/>
  <c r="G54" i="4"/>
  <c r="F54" i="4"/>
  <c r="N53" i="4"/>
  <c r="L53" i="4"/>
  <c r="J53" i="4"/>
  <c r="K53" i="4" s="1"/>
  <c r="I53" i="4"/>
  <c r="G53" i="4"/>
  <c r="O53" i="4" s="1"/>
  <c r="F53" i="4"/>
  <c r="N52" i="4"/>
  <c r="L52" i="4"/>
  <c r="K52" i="4"/>
  <c r="J52" i="4"/>
  <c r="I52" i="4"/>
  <c r="G52" i="4"/>
  <c r="O52" i="4" s="1"/>
  <c r="F52" i="4"/>
  <c r="O51" i="4"/>
  <c r="N51" i="4"/>
  <c r="L51" i="4"/>
  <c r="K51" i="4"/>
  <c r="J51" i="4"/>
  <c r="I51" i="4"/>
  <c r="G51" i="4"/>
  <c r="F51" i="4"/>
  <c r="O50" i="4"/>
  <c r="N50" i="4"/>
  <c r="L50" i="4"/>
  <c r="K50" i="4"/>
  <c r="J50" i="4"/>
  <c r="I50" i="4"/>
  <c r="H50" i="4"/>
  <c r="G50" i="4"/>
  <c r="F50" i="4"/>
  <c r="O49" i="4"/>
  <c r="N49" i="4"/>
  <c r="L49" i="4"/>
  <c r="K49" i="4"/>
  <c r="J49" i="4"/>
  <c r="I49" i="4"/>
  <c r="H49" i="4"/>
  <c r="G49" i="4"/>
  <c r="F49" i="4"/>
  <c r="O48" i="4"/>
  <c r="N48" i="4"/>
  <c r="L48" i="4"/>
  <c r="K48" i="4"/>
  <c r="J48" i="4"/>
  <c r="I48" i="4"/>
  <c r="G48" i="4"/>
  <c r="F48" i="4"/>
  <c r="N47" i="4"/>
  <c r="L47" i="4"/>
  <c r="K47" i="4"/>
  <c r="J47" i="4"/>
  <c r="I47" i="4"/>
  <c r="G47" i="4"/>
  <c r="O47" i="4" s="1"/>
  <c r="F47" i="4"/>
  <c r="O46" i="4"/>
  <c r="N46" i="4"/>
  <c r="L46" i="4"/>
  <c r="K46" i="4"/>
  <c r="J46" i="4"/>
  <c r="I46" i="4"/>
  <c r="G46" i="4"/>
  <c r="F46" i="4"/>
  <c r="O45" i="4"/>
  <c r="N45" i="4"/>
  <c r="L45" i="4"/>
  <c r="K45" i="4"/>
  <c r="J45" i="4"/>
  <c r="I45" i="4"/>
  <c r="H45" i="4"/>
  <c r="G45" i="4"/>
  <c r="F45" i="4"/>
  <c r="E43" i="4"/>
  <c r="C43" i="4"/>
  <c r="O42" i="4"/>
  <c r="N42" i="4"/>
  <c r="L42" i="4"/>
  <c r="K42" i="4"/>
  <c r="J42" i="4"/>
  <c r="I42" i="4"/>
  <c r="G42" i="4"/>
  <c r="F42" i="4"/>
  <c r="O41" i="4"/>
  <c r="N41" i="4"/>
  <c r="L41" i="4"/>
  <c r="K41" i="4"/>
  <c r="J41" i="4"/>
  <c r="I41" i="4"/>
  <c r="H41" i="4"/>
  <c r="G41" i="4"/>
  <c r="F41" i="4"/>
  <c r="O40" i="4"/>
  <c r="N40" i="4"/>
  <c r="K40" i="4"/>
  <c r="J40" i="4"/>
  <c r="G40" i="4"/>
  <c r="F40" i="4"/>
  <c r="AG38" i="4"/>
  <c r="O38" i="4"/>
  <c r="L38" i="4"/>
  <c r="I38" i="4"/>
  <c r="H38" i="4"/>
  <c r="E38" i="4"/>
  <c r="C38" i="4"/>
  <c r="O37" i="4"/>
  <c r="N37" i="4"/>
  <c r="L37" i="4"/>
  <c r="K37" i="4"/>
  <c r="J37" i="4"/>
  <c r="I37" i="4"/>
  <c r="H37" i="4"/>
  <c r="G37" i="4"/>
  <c r="F37" i="4"/>
  <c r="N36" i="4"/>
  <c r="L36" i="4"/>
  <c r="K36" i="4"/>
  <c r="J36" i="4"/>
  <c r="I36" i="4"/>
  <c r="G36" i="4"/>
  <c r="O36" i="4" s="1"/>
  <c r="F36" i="4"/>
  <c r="N35" i="4"/>
  <c r="L35" i="4"/>
  <c r="K35" i="4"/>
  <c r="J35" i="4"/>
  <c r="I35" i="4"/>
  <c r="G35" i="4"/>
  <c r="O35" i="4" s="1"/>
  <c r="F35" i="4"/>
  <c r="E33" i="4"/>
  <c r="C33" i="4"/>
  <c r="N32" i="4"/>
  <c r="L32" i="4"/>
  <c r="K32" i="4"/>
  <c r="J32" i="4"/>
  <c r="I32" i="4"/>
  <c r="G32" i="4"/>
  <c r="O32" i="4" s="1"/>
  <c r="F32" i="4"/>
  <c r="N31" i="4"/>
  <c r="L31" i="4"/>
  <c r="K31" i="4"/>
  <c r="J31" i="4"/>
  <c r="I31" i="4"/>
  <c r="G31" i="4"/>
  <c r="O31" i="4" s="1"/>
  <c r="F31" i="4"/>
  <c r="N30" i="4"/>
  <c r="K30" i="4"/>
  <c r="J30" i="4"/>
  <c r="G30" i="4"/>
  <c r="O30" i="4" s="1"/>
  <c r="F30" i="4"/>
  <c r="N29" i="4"/>
  <c r="L29" i="4"/>
  <c r="K29" i="4"/>
  <c r="J29" i="4"/>
  <c r="I29" i="4"/>
  <c r="G29" i="4"/>
  <c r="O29" i="4" s="1"/>
  <c r="F29" i="4"/>
  <c r="O28" i="4"/>
  <c r="N28" i="4"/>
  <c r="L28" i="4"/>
  <c r="K28" i="4"/>
  <c r="J28" i="4"/>
  <c r="I28" i="4"/>
  <c r="H28" i="4"/>
  <c r="G28" i="4"/>
  <c r="F28" i="4"/>
  <c r="N27" i="4"/>
  <c r="L27" i="4"/>
  <c r="K27" i="4"/>
  <c r="J27" i="4"/>
  <c r="I27" i="4"/>
  <c r="G27" i="4"/>
  <c r="O27" i="4" s="1"/>
  <c r="F27" i="4"/>
  <c r="E25" i="4"/>
  <c r="C25" i="4"/>
  <c r="O24" i="4"/>
  <c r="N24" i="4"/>
  <c r="L24" i="4"/>
  <c r="K24" i="4"/>
  <c r="J24" i="4"/>
  <c r="I24" i="4"/>
  <c r="H24" i="4"/>
  <c r="G24" i="4"/>
  <c r="F24" i="4"/>
  <c r="O23" i="4"/>
  <c r="N23" i="4"/>
  <c r="K23" i="4"/>
  <c r="J23" i="4"/>
  <c r="H23" i="4"/>
  <c r="I23" i="4" s="1"/>
  <c r="L23" i="4" s="1"/>
  <c r="G23" i="4"/>
  <c r="F23" i="4"/>
  <c r="N22" i="4"/>
  <c r="K22" i="4"/>
  <c r="J22" i="4"/>
  <c r="G22" i="4"/>
  <c r="O22" i="4" s="1"/>
  <c r="F22" i="4"/>
  <c r="O21" i="4"/>
  <c r="N21" i="4"/>
  <c r="L21" i="4"/>
  <c r="J21" i="4"/>
  <c r="K21" i="4" s="1"/>
  <c r="I21" i="4"/>
  <c r="H21" i="4"/>
  <c r="G21" i="4"/>
  <c r="F21" i="4"/>
  <c r="O20" i="4"/>
  <c r="N20" i="4"/>
  <c r="L20" i="4"/>
  <c r="K20" i="4"/>
  <c r="J20" i="4"/>
  <c r="I20" i="4"/>
  <c r="H20" i="4"/>
  <c r="G20" i="4"/>
  <c r="F20" i="4"/>
  <c r="N19" i="4"/>
  <c r="L19" i="4"/>
  <c r="K19" i="4"/>
  <c r="J19" i="4"/>
  <c r="I19" i="4"/>
  <c r="G19" i="4"/>
  <c r="O19" i="4" s="1"/>
  <c r="F19" i="4"/>
  <c r="N18" i="4"/>
  <c r="J18" i="4"/>
  <c r="K18" i="4" s="1"/>
  <c r="G18" i="4"/>
  <c r="O18" i="4" s="1"/>
  <c r="F18" i="4"/>
  <c r="O17" i="4"/>
  <c r="N17" i="4"/>
  <c r="K17" i="4"/>
  <c r="J17" i="4"/>
  <c r="G17" i="4"/>
  <c r="F17" i="4"/>
  <c r="O16" i="4"/>
  <c r="N16" i="4"/>
  <c r="L16" i="4"/>
  <c r="K16" i="4"/>
  <c r="J16" i="4"/>
  <c r="I16" i="4"/>
  <c r="G16" i="4"/>
  <c r="F16" i="4"/>
  <c r="O15" i="4"/>
  <c r="N15" i="4"/>
  <c r="J15" i="4"/>
  <c r="K15" i="4" s="1"/>
  <c r="G15" i="4"/>
  <c r="F15" i="4"/>
  <c r="N12" i="4"/>
  <c r="N62" i="4" s="1"/>
  <c r="B7" i="4"/>
  <c r="E84" i="1"/>
  <c r="L83" i="1"/>
  <c r="I83" i="1"/>
  <c r="H83" i="1"/>
  <c r="F83" i="1"/>
  <c r="K82" i="1"/>
  <c r="H82" i="1"/>
  <c r="H86" i="4" s="1"/>
  <c r="F82" i="1"/>
  <c r="L81" i="1"/>
  <c r="K81" i="1"/>
  <c r="I81" i="1"/>
  <c r="H81" i="1"/>
  <c r="F81" i="1"/>
  <c r="E79" i="1"/>
  <c r="C79" i="1"/>
  <c r="K77" i="1"/>
  <c r="H77" i="1"/>
  <c r="H77" i="4" s="1"/>
  <c r="I77" i="4" s="1"/>
  <c r="F77" i="1"/>
  <c r="L75" i="1"/>
  <c r="K75" i="1"/>
  <c r="I75" i="1"/>
  <c r="F75" i="1"/>
  <c r="E73" i="1"/>
  <c r="C73" i="1"/>
  <c r="K72" i="1"/>
  <c r="H72" i="1"/>
  <c r="H72" i="4" s="1"/>
  <c r="F72" i="1"/>
  <c r="L71" i="1"/>
  <c r="I71" i="1"/>
  <c r="L69" i="1"/>
  <c r="I69" i="1"/>
  <c r="H69" i="1"/>
  <c r="E69" i="1"/>
  <c r="C69" i="1"/>
  <c r="L68" i="1"/>
  <c r="K68" i="1"/>
  <c r="I68" i="1"/>
  <c r="H68" i="1"/>
  <c r="F68" i="1"/>
  <c r="F67" i="1"/>
  <c r="L66" i="1"/>
  <c r="K66" i="1"/>
  <c r="I66" i="1"/>
  <c r="H66" i="1"/>
  <c r="F66" i="1"/>
  <c r="L65" i="1"/>
  <c r="K65" i="1"/>
  <c r="I65" i="1"/>
  <c r="F65" i="1"/>
  <c r="N63" i="1"/>
  <c r="L58" i="1"/>
  <c r="K58" i="1"/>
  <c r="I58" i="1"/>
  <c r="F58" i="1"/>
  <c r="L57" i="1"/>
  <c r="K57" i="1"/>
  <c r="I57" i="1"/>
  <c r="F57" i="1"/>
  <c r="E55" i="1"/>
  <c r="C55" i="1"/>
  <c r="L54" i="1"/>
  <c r="K54" i="1"/>
  <c r="I54" i="1"/>
  <c r="H54" i="1"/>
  <c r="F54" i="1"/>
  <c r="K53" i="1"/>
  <c r="I53" i="1"/>
  <c r="L53" i="1" s="1"/>
  <c r="H53" i="1"/>
  <c r="F53" i="1"/>
  <c r="K52" i="1"/>
  <c r="H52" i="1"/>
  <c r="I52" i="1" s="1"/>
  <c r="L52" i="1" s="1"/>
  <c r="F52" i="1"/>
  <c r="L51" i="1"/>
  <c r="K51" i="1"/>
  <c r="I51" i="1"/>
  <c r="H51" i="1"/>
  <c r="F51" i="1"/>
  <c r="K50" i="1"/>
  <c r="I50" i="1"/>
  <c r="F50" i="1"/>
  <c r="K49" i="1"/>
  <c r="I49" i="1"/>
  <c r="F49" i="1"/>
  <c r="L48" i="1"/>
  <c r="K48" i="1"/>
  <c r="I48" i="1"/>
  <c r="H48" i="1"/>
  <c r="F48" i="1"/>
  <c r="K47" i="1"/>
  <c r="I47" i="1"/>
  <c r="L47" i="1" s="1"/>
  <c r="H47" i="1"/>
  <c r="F47" i="1"/>
  <c r="L46" i="1"/>
  <c r="K46" i="1"/>
  <c r="I46" i="1"/>
  <c r="H46" i="1"/>
  <c r="F46" i="1"/>
  <c r="K45" i="1"/>
  <c r="I45" i="1"/>
  <c r="F45" i="1"/>
  <c r="E43" i="1"/>
  <c r="C43" i="1"/>
  <c r="L42" i="1"/>
  <c r="K42" i="1"/>
  <c r="I42" i="1"/>
  <c r="H42" i="1"/>
  <c r="F42" i="1"/>
  <c r="L41" i="1"/>
  <c r="K41" i="1"/>
  <c r="I41" i="1"/>
  <c r="H41" i="1"/>
  <c r="F41" i="1"/>
  <c r="K40" i="1"/>
  <c r="H40" i="1"/>
  <c r="I40" i="1" s="1"/>
  <c r="F40" i="1"/>
  <c r="E38" i="1"/>
  <c r="C38" i="1"/>
  <c r="L37" i="1"/>
  <c r="K37" i="1"/>
  <c r="I37" i="1"/>
  <c r="H37" i="1"/>
  <c r="F37" i="1"/>
  <c r="K36" i="1"/>
  <c r="H36" i="1"/>
  <c r="I36" i="1" s="1"/>
  <c r="L36" i="1" s="1"/>
  <c r="F36" i="1"/>
  <c r="K35" i="1"/>
  <c r="I35" i="1"/>
  <c r="H35" i="1"/>
  <c r="H38" i="1" s="1"/>
  <c r="F35" i="1"/>
  <c r="E33" i="1"/>
  <c r="C33" i="1"/>
  <c r="K32" i="1"/>
  <c r="I32" i="1"/>
  <c r="L32" i="1" s="1"/>
  <c r="H32" i="1"/>
  <c r="F32" i="1"/>
  <c r="K31" i="1"/>
  <c r="I31" i="1"/>
  <c r="L31" i="1" s="1"/>
  <c r="H31" i="1"/>
  <c r="F31" i="1"/>
  <c r="K30" i="1"/>
  <c r="H30" i="1"/>
  <c r="H30" i="4" s="1"/>
  <c r="F30" i="1"/>
  <c r="K29" i="1"/>
  <c r="H29" i="1"/>
  <c r="H33" i="1" s="1"/>
  <c r="F29" i="1"/>
  <c r="L28" i="1"/>
  <c r="K28" i="1"/>
  <c r="H28" i="1"/>
  <c r="F28" i="1"/>
  <c r="L27" i="1"/>
  <c r="K27" i="1"/>
  <c r="F27" i="1"/>
  <c r="E25" i="1"/>
  <c r="C25" i="1"/>
  <c r="L24" i="1"/>
  <c r="K24" i="1"/>
  <c r="I24" i="1"/>
  <c r="H24" i="1"/>
  <c r="K23" i="1"/>
  <c r="I23" i="1"/>
  <c r="L23" i="1" s="1"/>
  <c r="H23" i="1"/>
  <c r="F23" i="1"/>
  <c r="K22" i="1"/>
  <c r="I22" i="1"/>
  <c r="L22" i="1" s="1"/>
  <c r="H22" i="1"/>
  <c r="H22" i="4" s="1"/>
  <c r="I22" i="4" s="1"/>
  <c r="L22" i="4" s="1"/>
  <c r="L21" i="1"/>
  <c r="K21" i="1"/>
  <c r="I21" i="1"/>
  <c r="H21" i="1"/>
  <c r="F21" i="1"/>
  <c r="L20" i="1"/>
  <c r="K20" i="1"/>
  <c r="I20" i="1"/>
  <c r="H20" i="1"/>
  <c r="K19" i="1"/>
  <c r="I19" i="1"/>
  <c r="L19" i="1" s="1"/>
  <c r="H19" i="1"/>
  <c r="H18" i="1"/>
  <c r="H18" i="4" s="1"/>
  <c r="I18" i="4" s="1"/>
  <c r="L18" i="4" s="1"/>
  <c r="K17" i="1"/>
  <c r="H17" i="1"/>
  <c r="I17" i="1" s="1"/>
  <c r="L17" i="1" s="1"/>
  <c r="F17" i="1"/>
  <c r="L16" i="1"/>
  <c r="K16" i="1"/>
  <c r="I16" i="1"/>
  <c r="H16" i="1"/>
  <c r="K15" i="1"/>
  <c r="H15" i="1"/>
  <c r="F15" i="1"/>
  <c r="H88" i="4" l="1"/>
  <c r="I86" i="4"/>
  <c r="I82" i="1"/>
  <c r="H84" i="1"/>
  <c r="AG77" i="4"/>
  <c r="L77" i="4"/>
  <c r="I77" i="1"/>
  <c r="L77" i="1" s="1"/>
  <c r="H73" i="4"/>
  <c r="I72" i="4"/>
  <c r="H73" i="1"/>
  <c r="I72" i="1"/>
  <c r="H55" i="1"/>
  <c r="I55" i="1"/>
  <c r="L55" i="1" s="1"/>
  <c r="I43" i="1"/>
  <c r="L43" i="1" s="1"/>
  <c r="L40" i="1"/>
  <c r="H43" i="1"/>
  <c r="H40" i="4"/>
  <c r="I38" i="1"/>
  <c r="L38" i="1" s="1"/>
  <c r="L35" i="1"/>
  <c r="H33" i="4"/>
  <c r="I30" i="4"/>
  <c r="I30" i="1"/>
  <c r="L30" i="1" s="1"/>
  <c r="I29" i="1"/>
  <c r="I18" i="1"/>
  <c r="L18" i="1" s="1"/>
  <c r="H17" i="4"/>
  <c r="I17" i="4" s="1"/>
  <c r="L17" i="4" s="1"/>
  <c r="H25" i="1"/>
  <c r="H79" i="1" s="1"/>
  <c r="H15" i="4"/>
  <c r="I15" i="1"/>
  <c r="L86" i="4" l="1"/>
  <c r="I88" i="4"/>
  <c r="L82" i="1"/>
  <c r="I84" i="1"/>
  <c r="L84" i="1" s="1"/>
  <c r="I73" i="1"/>
  <c r="L73" i="1" s="1"/>
  <c r="L72" i="1"/>
  <c r="I73" i="4"/>
  <c r="L72" i="4"/>
  <c r="I40" i="4"/>
  <c r="H43" i="4"/>
  <c r="I33" i="4"/>
  <c r="L30" i="4"/>
  <c r="L29" i="1"/>
  <c r="I33" i="1"/>
  <c r="L33" i="1" s="1"/>
  <c r="L15" i="1"/>
  <c r="I25" i="1"/>
  <c r="I15" i="4"/>
  <c r="H25" i="4"/>
  <c r="H83" i="4" s="1"/>
  <c r="L88" i="4" l="1"/>
  <c r="AG88" i="4"/>
  <c r="O73" i="4"/>
  <c r="AG73" i="4"/>
  <c r="L73" i="4"/>
  <c r="I43" i="4"/>
  <c r="L40" i="4"/>
  <c r="O33" i="4"/>
  <c r="AG33" i="4"/>
  <c r="L33" i="4"/>
  <c r="L25" i="1"/>
  <c r="I79" i="1"/>
  <c r="L79" i="1" s="1"/>
  <c r="I25" i="4"/>
  <c r="L15" i="4"/>
  <c r="AG43" i="4" l="1"/>
  <c r="L43" i="4"/>
  <c r="O25" i="4"/>
  <c r="I83" i="4"/>
  <c r="AG25" i="4"/>
  <c r="L25" i="4"/>
  <c r="AG83" i="4" l="1"/>
  <c r="L83" i="4"/>
  <c r="AH92" i="4"/>
  <c r="AH83" i="4"/>
  <c r="O83" i="4"/>
</calcChain>
</file>

<file path=xl/sharedStrings.xml><?xml version="1.0" encoding="utf-8"?>
<sst xmlns="http://schemas.openxmlformats.org/spreadsheetml/2006/main" count="272" uniqueCount="102">
  <si>
    <t xml:space="preserve">ВОДОГОСПОДАРСЬКА       ОБСТАНОВКА       НА       ВОДОСХОВИЩАХ </t>
  </si>
  <si>
    <t>У    БАСЕЙНІ       РІЧКИ      РОСЬ</t>
  </si>
  <si>
    <t xml:space="preserve"> </t>
  </si>
  <si>
    <t>Проектні дані</t>
  </si>
  <si>
    <t xml:space="preserve">Фактичні дані         </t>
  </si>
  <si>
    <t>Наповнення%</t>
  </si>
  <si>
    <t>Розрахункові екологічні витрати, м³/с</t>
  </si>
  <si>
    <t xml:space="preserve">Відхилення факт . рівня м +/- відносно </t>
  </si>
  <si>
    <t>Водосховища</t>
  </si>
  <si>
    <t xml:space="preserve">Площа </t>
  </si>
  <si>
    <t xml:space="preserve">НПР, </t>
  </si>
  <si>
    <t>Повний 
обєм 
млн м3</t>
  </si>
  <si>
    <t>Встанов-</t>
  </si>
  <si>
    <t>Факт.</t>
  </si>
  <si>
    <t>Вільна</t>
  </si>
  <si>
    <t>Об'єм</t>
  </si>
  <si>
    <t>При-</t>
  </si>
  <si>
    <t>Скид  м³/с</t>
  </si>
  <si>
    <t>лений</t>
  </si>
  <si>
    <t>рівень</t>
  </si>
  <si>
    <t>ємкість</t>
  </si>
  <si>
    <t>плив</t>
  </si>
  <si>
    <t>рівень,</t>
  </si>
  <si>
    <t xml:space="preserve">     га</t>
  </si>
  <si>
    <t>м</t>
  </si>
  <si>
    <t>млн.м³</t>
  </si>
  <si>
    <t>м³/с</t>
  </si>
  <si>
    <t>р.Рось</t>
  </si>
  <si>
    <t xml:space="preserve">Косівське  </t>
  </si>
  <si>
    <t xml:space="preserve">Володарське </t>
  </si>
  <si>
    <t xml:space="preserve">Щербаківське </t>
  </si>
  <si>
    <t xml:space="preserve">Верхнє білоцерківське </t>
  </si>
  <si>
    <t>Білоцерківське середнє</t>
  </si>
  <si>
    <t>Білоцерківське нижнє</t>
  </si>
  <si>
    <t xml:space="preserve">Дибинецьке </t>
  </si>
  <si>
    <t xml:space="preserve">Богуславське </t>
  </si>
  <si>
    <t>Стеблівське</t>
  </si>
  <si>
    <t>Корсунь-Шевченківське</t>
  </si>
  <si>
    <t>разом</t>
  </si>
  <si>
    <t>р.Роська</t>
  </si>
  <si>
    <t>Новоживотівське</t>
  </si>
  <si>
    <t xml:space="preserve"> Осичнянське</t>
  </si>
  <si>
    <t>Тетіївське №1</t>
  </si>
  <si>
    <t>Тетіївське №2</t>
  </si>
  <si>
    <t>Тетіївське №3</t>
  </si>
  <si>
    <t>Скибинецьке</t>
  </si>
  <si>
    <t>р.Молочна</t>
  </si>
  <si>
    <t xml:space="preserve">П'ятигірське </t>
  </si>
  <si>
    <t xml:space="preserve">Галайківське </t>
  </si>
  <si>
    <t xml:space="preserve">Лобачівське </t>
  </si>
  <si>
    <t>р.Сквирка</t>
  </si>
  <si>
    <t xml:space="preserve">Кам'яногребельське </t>
  </si>
  <si>
    <t xml:space="preserve">Пустоварівське верхнє </t>
  </si>
  <si>
    <t xml:space="preserve">Пустоварівське нижнє </t>
  </si>
  <si>
    <t>р.Роставиця</t>
  </si>
  <si>
    <t xml:space="preserve">Ружинське  </t>
  </si>
  <si>
    <t xml:space="preserve">Карабчієвське  </t>
  </si>
  <si>
    <t xml:space="preserve">Трубіївське     </t>
  </si>
  <si>
    <t xml:space="preserve">Паволочське  </t>
  </si>
  <si>
    <t xml:space="preserve">Голуб'ятинське  </t>
  </si>
  <si>
    <t xml:space="preserve">Строківське     </t>
  </si>
  <si>
    <t xml:space="preserve">Чубинське </t>
  </si>
  <si>
    <t>Дулицьке</t>
  </si>
  <si>
    <t xml:space="preserve">Шамраївське </t>
  </si>
  <si>
    <t xml:space="preserve">Матюшівське </t>
  </si>
  <si>
    <t>р.Кам'янка</t>
  </si>
  <si>
    <t xml:space="preserve">Василівське </t>
  </si>
  <si>
    <t xml:space="preserve">Парипсівське  </t>
  </si>
  <si>
    <t xml:space="preserve">Відхилення факт . рівня +/- відносно </t>
  </si>
  <si>
    <t xml:space="preserve">Почуйківське      </t>
  </si>
  <si>
    <t xml:space="preserve">Ставищенське    </t>
  </si>
  <si>
    <t xml:space="preserve">Кожанське       </t>
  </si>
  <si>
    <t>х</t>
  </si>
  <si>
    <t xml:space="preserve">Ковалівське </t>
  </si>
  <si>
    <t>р.Протока</t>
  </si>
  <si>
    <t>Ксаверівське</t>
  </si>
  <si>
    <r>
      <rPr>
        <sz val="9"/>
        <rFont val="Times New Roman"/>
        <charset val="204"/>
      </rPr>
      <t>Саливінківське</t>
    </r>
    <r>
      <rPr>
        <sz val="9"/>
        <rFont val="Times New Roman"/>
        <charset val="204"/>
      </rPr>
      <t xml:space="preserve">                 </t>
    </r>
  </si>
  <si>
    <t>р.Узин</t>
  </si>
  <si>
    <t xml:space="preserve">Блощинецьке </t>
  </si>
  <si>
    <t>р.Жигалка</t>
  </si>
  <si>
    <t>Северинівське</t>
  </si>
  <si>
    <t>р.Росавка</t>
  </si>
  <si>
    <t>Разом по басейну</t>
  </si>
  <si>
    <t>Басейн  Південний Буг р. Гнилий Тікич</t>
  </si>
  <si>
    <t>Брилівське</t>
  </si>
  <si>
    <t>Веселокутське</t>
  </si>
  <si>
    <t>Великоберезянське</t>
  </si>
  <si>
    <t>У    БАСЕЙНІ       РІЧКИ      РОСЬ  ПОВНА</t>
  </si>
  <si>
    <t xml:space="preserve">Відхилення факт . рівня м 
 +/-   відносно </t>
  </si>
  <si>
    <t xml:space="preserve">Відхилення факт . рівня м 
від   НПР </t>
  </si>
  <si>
    <t xml:space="preserve">Повний </t>
  </si>
  <si>
    <t>об'єм,</t>
  </si>
  <si>
    <t>ємкість,</t>
  </si>
  <si>
    <t xml:space="preserve">Відхилення факт . рівня +/- м відносно </t>
  </si>
  <si>
    <t>р.Росава</t>
  </si>
  <si>
    <t>Маслівське</t>
  </si>
  <si>
    <t xml:space="preserve"> Карапишівське</t>
  </si>
  <si>
    <t>р.Потік</t>
  </si>
  <si>
    <t xml:space="preserve">           </t>
  </si>
  <si>
    <t>В. Лясковська</t>
  </si>
  <si>
    <t>В. ЛЯСКОВСЬКА</t>
  </si>
  <si>
    <t>станом на 16 червня 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</si>
</sst>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0.0"/>
  </numFmts>
  <fonts count="24">
    <font>
      <sz val="11"/>
      <color theme="1"/>
      <name val="Calibri"/>
      <charset val="204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11"/>
      <name val="Calibri"/>
      <charset val="204"/>
      <scheme val="minor"/>
    </font>
    <font>
      <sz val="9"/>
      <name val="Times New Roman"/>
      <charset val="204"/>
    </font>
    <font>
      <b/>
      <sz val="9"/>
      <name val="Times New Roman"/>
      <charset val="204"/>
    </font>
    <font>
      <sz val="8"/>
      <name val="Times New Roman"/>
      <charset val="204"/>
    </font>
    <font>
      <sz val="9"/>
      <name val="Calibri"/>
      <charset val="204"/>
      <scheme val="minor"/>
    </font>
    <font>
      <b/>
      <i/>
      <sz val="9"/>
      <name val="Times New Roman"/>
      <charset val="204"/>
    </font>
    <font>
      <b/>
      <sz val="9"/>
      <color rgb="FFFF0000"/>
      <name val="Times New Roman"/>
      <charset val="204"/>
    </font>
    <font>
      <sz val="11"/>
      <color theme="0"/>
      <name val="Calibri"/>
      <charset val="204"/>
      <scheme val="minor"/>
    </font>
    <font>
      <sz val="9"/>
      <color rgb="FFFF0000"/>
      <name val="Times New Roman"/>
      <charset val="204"/>
    </font>
    <font>
      <b/>
      <i/>
      <sz val="9"/>
      <color rgb="FFFF0000"/>
      <name val="Times New Roman"/>
      <charset val="204"/>
    </font>
    <font>
      <i/>
      <sz val="9"/>
      <name val="Times New Roman"/>
      <charset val="204"/>
    </font>
    <font>
      <sz val="9"/>
      <color rgb="FF002060"/>
      <name val="Times New Roman"/>
      <charset val="204"/>
    </font>
    <font>
      <i/>
      <sz val="9"/>
      <color rgb="FFFF0000"/>
      <name val="Times New Roman"/>
      <charset val="204"/>
    </font>
    <font>
      <sz val="9"/>
      <color theme="8" tint="-0.499984740745262"/>
      <name val="Times New Roman"/>
      <charset val="204"/>
    </font>
    <font>
      <sz val="10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10"/>
      <name val="Calibri"/>
      <charset val="204"/>
      <scheme val="minor"/>
    </font>
    <font>
      <b/>
      <i/>
      <sz val="11"/>
      <name val="Calibri"/>
      <charset val="204"/>
      <scheme val="minor"/>
    </font>
    <font>
      <b/>
      <i/>
      <sz val="9"/>
      <color theme="1"/>
      <name val="Times New Roman"/>
      <charset val="204"/>
    </font>
    <font>
      <sz val="9"/>
      <color theme="0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55">
    <xf numFmtId="0" fontId="0" fillId="0" borderId="0" xfId="0"/>
    <xf numFmtId="0" fontId="0" fillId="2" borderId="0" xfId="0" applyFill="1"/>
    <xf numFmtId="0" fontId="1" fillId="0" borderId="0" xfId="0" applyFont="1"/>
    <xf numFmtId="0" fontId="3" fillId="2" borderId="0" xfId="0" applyFont="1" applyFill="1"/>
    <xf numFmtId="0" fontId="1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0" xfId="0" applyFont="1"/>
    <xf numFmtId="0" fontId="1" fillId="0" borderId="10" xfId="0" applyFont="1" applyBorder="1"/>
    <xf numFmtId="0" fontId="4" fillId="0" borderId="11" xfId="0" applyFont="1" applyBorder="1"/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vertical="center" wrapText="1"/>
    </xf>
    <xf numFmtId="0" fontId="0" fillId="2" borderId="7" xfId="0" applyFill="1" applyBorder="1"/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4" fillId="0" borderId="13" xfId="0" applyFont="1" applyBorder="1"/>
    <xf numFmtId="2" fontId="4" fillId="0" borderId="1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68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7" fillId="0" borderId="7" xfId="0" applyNumberFormat="1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14" xfId="0" applyFont="1" applyBorder="1"/>
    <xf numFmtId="2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/>
    </xf>
    <xf numFmtId="168" fontId="8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169" fontId="8" fillId="0" borderId="7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10" fillId="2" borderId="7" xfId="0" applyNumberFormat="1" applyFont="1" applyFill="1" applyBorder="1"/>
    <xf numFmtId="2" fontId="0" fillId="3" borderId="0" xfId="0" applyNumberFormat="1" applyFill="1"/>
    <xf numFmtId="2" fontId="5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/>
    <xf numFmtId="2" fontId="11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/>
    </xf>
    <xf numFmtId="168" fontId="4" fillId="0" borderId="10" xfId="0" applyNumberFormat="1" applyFont="1" applyBorder="1" applyAlignment="1">
      <alignment horizontal="center"/>
    </xf>
    <xf numFmtId="0" fontId="4" fillId="0" borderId="15" xfId="0" applyFont="1" applyBorder="1"/>
    <xf numFmtId="2" fontId="4" fillId="0" borderId="0" xfId="0" applyNumberFormat="1" applyFont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7" xfId="0" applyFont="1" applyBorder="1"/>
    <xf numFmtId="2" fontId="11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8" fontId="8" fillId="0" borderId="1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4" fillId="0" borderId="13" xfId="0" applyFont="1" applyBorder="1" applyAlignment="1">
      <alignment wrapText="1"/>
    </xf>
    <xf numFmtId="1" fontId="4" fillId="0" borderId="1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/>
    </xf>
    <xf numFmtId="168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168" fontId="8" fillId="0" borderId="10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2" fontId="12" fillId="0" borderId="10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11" fillId="0" borderId="0" xfId="0" applyNumberFormat="1" applyFont="1"/>
    <xf numFmtId="1" fontId="4" fillId="0" borderId="15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/>
    </xf>
    <xf numFmtId="168" fontId="14" fillId="0" borderId="7" xfId="0" applyNumberFormat="1" applyFont="1" applyBorder="1" applyAlignment="1">
      <alignment horizontal="center"/>
    </xf>
    <xf numFmtId="168" fontId="8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168" fontId="0" fillId="2" borderId="0" xfId="0" applyNumberFormat="1" applyFill="1"/>
    <xf numFmtId="2" fontId="13" fillId="0" borderId="4" xfId="0" applyNumberFormat="1" applyFont="1" applyBorder="1" applyAlignment="1">
      <alignment horizontal="center"/>
    </xf>
    <xf numFmtId="2" fontId="15" fillId="0" borderId="4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 vertical="center"/>
    </xf>
    <xf numFmtId="168" fontId="4" fillId="0" borderId="7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2" fontId="5" fillId="0" borderId="12" xfId="0" applyNumberFormat="1" applyFont="1" applyBorder="1" applyAlignment="1">
      <alignment horizontal="center" vertical="center"/>
    </xf>
    <xf numFmtId="168" fontId="4" fillId="0" borderId="12" xfId="0" applyNumberFormat="1" applyFont="1" applyBorder="1" applyAlignment="1">
      <alignment horizontal="center" vertical="center"/>
    </xf>
    <xf numFmtId="2" fontId="11" fillId="0" borderId="12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2" borderId="7" xfId="0" applyFont="1" applyFill="1" applyBorder="1"/>
    <xf numFmtId="0" fontId="4" fillId="0" borderId="15" xfId="0" applyFont="1" applyBorder="1" applyAlignment="1">
      <alignment wrapText="1"/>
    </xf>
    <xf numFmtId="168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168" fontId="4" fillId="0" borderId="4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/>
    </xf>
    <xf numFmtId="168" fontId="16" fillId="0" borderId="7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169" fontId="4" fillId="0" borderId="7" xfId="0" applyNumberFormat="1" applyFont="1" applyBorder="1" applyAlignment="1">
      <alignment horizontal="center"/>
    </xf>
    <xf numFmtId="169" fontId="4" fillId="0" borderId="8" xfId="0" applyNumberFormat="1" applyFont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0" fontId="5" fillId="0" borderId="5" xfId="0" applyFont="1" applyBorder="1"/>
    <xf numFmtId="2" fontId="5" fillId="0" borderId="4" xfId="0" applyNumberFormat="1" applyFont="1" applyBorder="1"/>
    <xf numFmtId="0" fontId="7" fillId="0" borderId="7" xfId="0" applyFont="1" applyBorder="1"/>
    <xf numFmtId="2" fontId="0" fillId="2" borderId="0" xfId="0" applyNumberFormat="1" applyFill="1"/>
    <xf numFmtId="0" fontId="3" fillId="0" borderId="3" xfId="0" applyFont="1" applyBorder="1" applyAlignment="1">
      <alignment horizontal="left"/>
    </xf>
    <xf numFmtId="0" fontId="10" fillId="2" borderId="7" xfId="0" applyFont="1" applyFill="1" applyBorder="1"/>
    <xf numFmtId="0" fontId="17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2" fontId="18" fillId="0" borderId="7" xfId="0" applyNumberFormat="1" applyFont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0" fontId="8" fillId="0" borderId="7" xfId="0" applyFont="1" applyBorder="1"/>
    <xf numFmtId="2" fontId="21" fillId="0" borderId="7" xfId="0" applyNumberFormat="1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169" fontId="8" fillId="0" borderId="6" xfId="0" applyNumberFormat="1" applyFont="1" applyBorder="1" applyAlignment="1">
      <alignment horizontal="center"/>
    </xf>
    <xf numFmtId="0" fontId="10" fillId="2" borderId="0" xfId="0" applyFont="1" applyFill="1"/>
    <xf numFmtId="168" fontId="0" fillId="0" borderId="0" xfId="0" applyNumberForma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4" xfId="0" applyFont="1" applyBorder="1" applyAlignment="1">
      <alignment horizontal="center"/>
    </xf>
    <xf numFmtId="0" fontId="4" fillId="0" borderId="9" xfId="0" applyFont="1" applyBorder="1"/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4" fillId="2" borderId="0" xfId="0" applyNumberFormat="1" applyFont="1" applyFill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2" fontId="4" fillId="0" borderId="7" xfId="0" applyNumberFormat="1" applyFont="1" applyBorder="1" applyAlignment="1">
      <alignment horizontal="center" wrapText="1"/>
    </xf>
    <xf numFmtId="169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/>
    <xf numFmtId="2" fontId="11" fillId="0" borderId="7" xfId="0" applyNumberFormat="1" applyFont="1" applyBorder="1"/>
    <xf numFmtId="2" fontId="4" fillId="0" borderId="0" xfId="0" applyNumberFormat="1" applyFont="1" applyAlignment="1">
      <alignment horizontal="center" wrapText="1"/>
    </xf>
    <xf numFmtId="2" fontId="11" fillId="0" borderId="7" xfId="0" applyNumberFormat="1" applyFont="1" applyBorder="1" applyAlignment="1">
      <alignment horizontal="center"/>
    </xf>
    <xf numFmtId="0" fontId="4" fillId="2" borderId="7" xfId="0" applyFont="1" applyFill="1" applyBorder="1" applyAlignment="1">
      <alignment wrapText="1"/>
    </xf>
    <xf numFmtId="2" fontId="4" fillId="2" borderId="0" xfId="0" applyNumberFormat="1" applyFont="1" applyFill="1" applyAlignment="1">
      <alignment horizontal="center" wrapText="1"/>
    </xf>
    <xf numFmtId="2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 wrapText="1"/>
    </xf>
    <xf numFmtId="169" fontId="4" fillId="0" borderId="7" xfId="0" applyNumberFormat="1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/>
    <xf numFmtId="49" fontId="11" fillId="0" borderId="7" xfId="0" applyNumberFormat="1" applyFont="1" applyBorder="1"/>
    <xf numFmtId="2" fontId="14" fillId="0" borderId="7" xfId="0" applyNumberFormat="1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/>
    </xf>
    <xf numFmtId="2" fontId="22" fillId="0" borderId="7" xfId="0" applyNumberFormat="1" applyFont="1" applyBorder="1" applyAlignment="1">
      <alignment horizontal="center"/>
    </xf>
    <xf numFmtId="168" fontId="22" fillId="0" borderId="7" xfId="0" applyNumberFormat="1" applyFont="1" applyBorder="1" applyAlignment="1">
      <alignment horizontal="center"/>
    </xf>
    <xf numFmtId="1" fontId="22" fillId="0" borderId="7" xfId="0" applyNumberFormat="1" applyFont="1" applyBorder="1" applyAlignment="1">
      <alignment horizontal="center"/>
    </xf>
    <xf numFmtId="2" fontId="14" fillId="2" borderId="0" xfId="0" applyNumberFormat="1" applyFont="1" applyFill="1" applyAlignment="1">
      <alignment horizontal="center" wrapText="1"/>
    </xf>
    <xf numFmtId="2" fontId="15" fillId="0" borderId="7" xfId="0" applyNumberFormat="1" applyFont="1" applyBorder="1" applyAlignment="1">
      <alignment horizontal="center"/>
    </xf>
    <xf numFmtId="169" fontId="13" fillId="0" borderId="7" xfId="0" applyNumberFormat="1" applyFont="1" applyBorder="1" applyAlignment="1">
      <alignment horizontal="center"/>
    </xf>
    <xf numFmtId="2" fontId="11" fillId="0" borderId="7" xfId="0" applyNumberFormat="1" applyFont="1" applyBorder="1" applyAlignment="1">
      <alignment horizontal="center" vertical="center"/>
    </xf>
    <xf numFmtId="169" fontId="4" fillId="0" borderId="7" xfId="0" applyNumberFormat="1" applyFont="1" applyBorder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/>
    </xf>
    <xf numFmtId="0" fontId="5" fillId="0" borderId="7" xfId="0" applyFont="1" applyBorder="1"/>
    <xf numFmtId="169" fontId="5" fillId="0" borderId="7" xfId="0" applyNumberFormat="1" applyFont="1" applyBorder="1"/>
    <xf numFmtId="2" fontId="16" fillId="2" borderId="0" xfId="0" applyNumberFormat="1" applyFont="1" applyFill="1" applyAlignment="1">
      <alignment horizontal="center" vertical="center" wrapText="1"/>
    </xf>
    <xf numFmtId="2" fontId="16" fillId="2" borderId="0" xfId="0" applyNumberFormat="1" applyFont="1" applyFill="1" applyAlignment="1">
      <alignment horizontal="center" vertical="center"/>
    </xf>
    <xf numFmtId="0" fontId="4" fillId="0" borderId="0" xfId="0" quotePrefix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6"/>
  <sheetViews>
    <sheetView tabSelected="1" workbookViewId="0">
      <pane xSplit="14" ySplit="13" topLeftCell="O14" activePane="bottomRight" state="frozen"/>
      <selection pane="topRight"/>
      <selection pane="bottomLeft"/>
      <selection pane="bottomRight" activeCell="H17" sqref="H17"/>
    </sheetView>
  </sheetViews>
  <sheetFormatPr defaultColWidth="9" defaultRowHeight="15"/>
  <cols>
    <col min="1" max="1" width="2.42578125" customWidth="1"/>
    <col min="2" max="2" width="18.7109375" customWidth="1"/>
    <col min="3" max="3" width="6.28515625" customWidth="1"/>
    <col min="4" max="4" width="5.5703125" customWidth="1"/>
    <col min="5" max="6" width="6.140625" customWidth="1"/>
    <col min="7" max="7" width="5.5703125" style="1" customWidth="1"/>
    <col min="8" max="8" width="5.42578125" style="1" customWidth="1"/>
    <col min="9" max="9" width="5.85546875" style="1" customWidth="1"/>
    <col min="10" max="11" width="4.5703125" style="1" customWidth="1"/>
    <col min="12" max="13" width="5.7109375" style="1" customWidth="1"/>
    <col min="14" max="14" width="8.85546875" style="1" customWidth="1"/>
    <col min="15" max="15" width="7" style="1" customWidth="1"/>
    <col min="16" max="24" width="9.140625" style="1"/>
  </cols>
  <sheetData>
    <row r="1" spans="1:15">
      <c r="G1"/>
      <c r="H1"/>
      <c r="I1"/>
      <c r="J1"/>
      <c r="K1"/>
      <c r="L1"/>
      <c r="M1"/>
      <c r="N1"/>
    </row>
    <row r="2" spans="1:15">
      <c r="G2"/>
      <c r="H2"/>
      <c r="I2"/>
      <c r="J2"/>
      <c r="K2"/>
      <c r="L2"/>
      <c r="M2"/>
      <c r="N2"/>
    </row>
    <row r="3" spans="1:15">
      <c r="G3"/>
      <c r="H3"/>
      <c r="I3"/>
      <c r="J3"/>
      <c r="K3"/>
      <c r="L3"/>
      <c r="M3"/>
      <c r="N3"/>
    </row>
    <row r="4" spans="1:15">
      <c r="G4"/>
      <c r="H4"/>
      <c r="I4"/>
      <c r="J4"/>
      <c r="K4"/>
      <c r="L4"/>
      <c r="M4"/>
      <c r="N4"/>
    </row>
    <row r="5" spans="1:15" ht="14.25" customHeight="1">
      <c r="A5" s="19"/>
      <c r="B5" s="225" t="s">
        <v>0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/>
    </row>
    <row r="6" spans="1:15" ht="13.5" customHeight="1">
      <c r="A6" s="19"/>
      <c r="B6" s="225" t="s">
        <v>1</v>
      </c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/>
    </row>
    <row r="7" spans="1:15" ht="12.75" customHeight="1">
      <c r="A7" s="19"/>
      <c r="B7" s="226" t="s">
        <v>101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/>
    </row>
    <row r="8" spans="1:15" ht="12.75" customHeight="1">
      <c r="A8" s="5"/>
      <c r="B8" s="175" t="s">
        <v>2</v>
      </c>
      <c r="C8" s="227" t="s">
        <v>3</v>
      </c>
      <c r="D8" s="228"/>
      <c r="E8" s="228"/>
      <c r="F8" s="229" t="s">
        <v>4</v>
      </c>
      <c r="G8" s="229"/>
      <c r="H8" s="229"/>
      <c r="I8" s="229"/>
      <c r="J8" s="229"/>
      <c r="K8" s="229"/>
      <c r="L8" s="236" t="s">
        <v>5</v>
      </c>
      <c r="M8" s="237" t="s">
        <v>6</v>
      </c>
      <c r="N8" s="233" t="s">
        <v>7</v>
      </c>
    </row>
    <row r="9" spans="1:15">
      <c r="A9" s="177"/>
      <c r="B9" s="231" t="s">
        <v>8</v>
      </c>
      <c r="C9" s="176" t="s">
        <v>9</v>
      </c>
      <c r="D9" s="178" t="s">
        <v>10</v>
      </c>
      <c r="E9" s="233" t="s">
        <v>11</v>
      </c>
      <c r="F9" s="178" t="s">
        <v>12</v>
      </c>
      <c r="G9" s="13" t="s">
        <v>13</v>
      </c>
      <c r="H9" s="178" t="s">
        <v>14</v>
      </c>
      <c r="I9" s="13" t="s">
        <v>15</v>
      </c>
      <c r="J9" s="178" t="s">
        <v>16</v>
      </c>
      <c r="K9" s="236" t="s">
        <v>17</v>
      </c>
      <c r="L9" s="236"/>
      <c r="M9" s="238"/>
      <c r="N9" s="241"/>
    </row>
    <row r="10" spans="1:15">
      <c r="A10" s="177"/>
      <c r="B10" s="231"/>
      <c r="C10" s="179"/>
      <c r="D10" s="14"/>
      <c r="E10" s="234"/>
      <c r="F10" s="14" t="s">
        <v>18</v>
      </c>
      <c r="G10" s="17" t="s">
        <v>19</v>
      </c>
      <c r="H10" s="14" t="s">
        <v>20</v>
      </c>
      <c r="I10" s="17"/>
      <c r="J10" s="174" t="s">
        <v>21</v>
      </c>
      <c r="K10" s="236"/>
      <c r="L10" s="236"/>
      <c r="M10" s="238"/>
      <c r="N10" s="241"/>
    </row>
    <row r="11" spans="1:15">
      <c r="A11" s="177"/>
      <c r="B11" s="11"/>
      <c r="C11" s="179"/>
      <c r="D11" s="14"/>
      <c r="E11" s="234"/>
      <c r="F11" s="14" t="s">
        <v>22</v>
      </c>
      <c r="G11" s="17"/>
      <c r="H11" s="19"/>
      <c r="I11" s="18"/>
      <c r="J11" s="14"/>
      <c r="K11" s="236"/>
      <c r="L11" s="236"/>
      <c r="M11" s="238"/>
      <c r="N11" s="241"/>
    </row>
    <row r="12" spans="1:15" ht="15" customHeight="1">
      <c r="A12" s="21"/>
      <c r="B12" s="180"/>
      <c r="C12" s="37" t="s">
        <v>23</v>
      </c>
      <c r="D12" s="24" t="s">
        <v>24</v>
      </c>
      <c r="E12" s="235"/>
      <c r="F12" s="24" t="s">
        <v>24</v>
      </c>
      <c r="G12" s="23" t="s">
        <v>24</v>
      </c>
      <c r="H12" s="24" t="s">
        <v>25</v>
      </c>
      <c r="I12" s="23" t="s">
        <v>25</v>
      </c>
      <c r="J12" s="24" t="s">
        <v>26</v>
      </c>
      <c r="K12" s="236"/>
      <c r="L12" s="236"/>
      <c r="M12" s="239"/>
      <c r="N12" s="25">
        <v>46182</v>
      </c>
    </row>
    <row r="13" spans="1:15" ht="12" customHeight="1">
      <c r="A13" s="5">
        <v>1</v>
      </c>
      <c r="B13" s="181">
        <v>2</v>
      </c>
      <c r="C13" s="181">
        <v>3</v>
      </c>
      <c r="D13" s="182">
        <v>4</v>
      </c>
      <c r="E13" s="181">
        <v>5</v>
      </c>
      <c r="F13" s="183">
        <v>6</v>
      </c>
      <c r="G13" s="181">
        <v>7</v>
      </c>
      <c r="H13" s="183">
        <v>8</v>
      </c>
      <c r="I13" s="181">
        <v>9</v>
      </c>
      <c r="J13" s="184">
        <v>10</v>
      </c>
      <c r="K13" s="181">
        <v>11</v>
      </c>
      <c r="L13" s="185">
        <v>12</v>
      </c>
      <c r="M13" s="185">
        <v>13</v>
      </c>
      <c r="N13" s="186">
        <v>14</v>
      </c>
    </row>
    <row r="14" spans="1:15" ht="14.1" customHeight="1">
      <c r="A14" s="34"/>
      <c r="B14" s="51" t="s">
        <v>27</v>
      </c>
      <c r="C14" s="51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35"/>
    </row>
    <row r="15" spans="1:15" s="1" customFormat="1" ht="14.1" customHeight="1">
      <c r="A15" s="6">
        <v>1</v>
      </c>
      <c r="B15" s="82" t="s">
        <v>28</v>
      </c>
      <c r="C15" s="135">
        <v>315.79399999999998</v>
      </c>
      <c r="D15" s="39">
        <v>177</v>
      </c>
      <c r="E15" s="39">
        <v>8.24</v>
      </c>
      <c r="F15" s="39">
        <f>D15</f>
        <v>177</v>
      </c>
      <c r="G15" s="39">
        <v>176.82</v>
      </c>
      <c r="H15" s="39">
        <f>(D15-G15)*10000*C15/1000000</f>
        <v>0.56842920000002151</v>
      </c>
      <c r="I15" s="39">
        <f>E15-H15</f>
        <v>7.6715707999999783</v>
      </c>
      <c r="J15" s="39">
        <v>0.87</v>
      </c>
      <c r="K15" s="39">
        <f>J15</f>
        <v>0.87</v>
      </c>
      <c r="L15" s="153">
        <f t="shared" ref="L15:L25" si="0">I15*100/E15</f>
        <v>93.101587378640502</v>
      </c>
      <c r="M15" s="39">
        <v>0.35</v>
      </c>
      <c r="N15" s="43">
        <v>-0.02</v>
      </c>
      <c r="O15" s="187"/>
    </row>
    <row r="16" spans="1:15" s="1" customFormat="1" ht="14.1" customHeight="1">
      <c r="A16" s="6">
        <v>2</v>
      </c>
      <c r="B16" s="82" t="s">
        <v>29</v>
      </c>
      <c r="C16" s="135">
        <v>120</v>
      </c>
      <c r="D16" s="39">
        <v>167.5</v>
      </c>
      <c r="E16" s="39">
        <v>3.44</v>
      </c>
      <c r="F16" s="39">
        <v>167.5</v>
      </c>
      <c r="G16" s="39">
        <v>167.56</v>
      </c>
      <c r="H16" s="39">
        <f>(D16-G16)*10000*C16/1000000</f>
        <v>-7.2000000000002701E-2</v>
      </c>
      <c r="I16" s="39">
        <f t="shared" ref="I16:I24" si="1">E16-H16</f>
        <v>3.512</v>
      </c>
      <c r="J16" s="39">
        <v>3.2</v>
      </c>
      <c r="K16" s="39">
        <f>J16</f>
        <v>3.2</v>
      </c>
      <c r="L16" s="153">
        <f t="shared" si="0"/>
        <v>102.093023255814</v>
      </c>
      <c r="M16" s="39">
        <v>0.8</v>
      </c>
      <c r="N16" s="43">
        <v>0</v>
      </c>
      <c r="O16" s="187"/>
    </row>
    <row r="17" spans="1:15" s="1" customFormat="1" ht="14.1" customHeight="1">
      <c r="A17" s="6">
        <v>3</v>
      </c>
      <c r="B17" s="82" t="s">
        <v>30</v>
      </c>
      <c r="C17" s="135">
        <v>220</v>
      </c>
      <c r="D17" s="39">
        <v>164</v>
      </c>
      <c r="E17" s="39">
        <v>1.5</v>
      </c>
      <c r="F17" s="39">
        <f>D17</f>
        <v>164</v>
      </c>
      <c r="G17" s="39">
        <v>164.07</v>
      </c>
      <c r="H17" s="39">
        <f t="shared" ref="H17:H24" si="2">(D17-G17)*10000*C17/1000000</f>
        <v>-0.15399999999998498</v>
      </c>
      <c r="I17" s="39">
        <f t="shared" si="1"/>
        <v>1.653999999999985</v>
      </c>
      <c r="J17" s="39">
        <v>3.5</v>
      </c>
      <c r="K17" s="39">
        <f>J17</f>
        <v>3.5</v>
      </c>
      <c r="L17" s="153">
        <f t="shared" si="0"/>
        <v>110.26666666666567</v>
      </c>
      <c r="M17" s="39">
        <v>0.95</v>
      </c>
      <c r="N17" s="43">
        <v>0.01</v>
      </c>
      <c r="O17" s="187"/>
    </row>
    <row r="18" spans="1:15" s="1" customFormat="1" ht="14.1" customHeight="1">
      <c r="A18" s="6">
        <v>4</v>
      </c>
      <c r="B18" s="82" t="s">
        <v>31</v>
      </c>
      <c r="C18" s="135">
        <v>538.41999999999996</v>
      </c>
      <c r="D18" s="39">
        <v>157.5</v>
      </c>
      <c r="E18" s="39">
        <v>16.96</v>
      </c>
      <c r="F18" s="39">
        <v>157.5</v>
      </c>
      <c r="G18" s="39">
        <v>157.53</v>
      </c>
      <c r="H18" s="39">
        <f t="shared" si="2"/>
        <v>-0.16152600000000611</v>
      </c>
      <c r="I18" s="39">
        <f t="shared" si="1"/>
        <v>17.121526000000006</v>
      </c>
      <c r="J18" s="39">
        <v>5</v>
      </c>
      <c r="K18" s="39">
        <f t="shared" ref="K18:K24" si="3">J18</f>
        <v>5</v>
      </c>
      <c r="L18" s="153">
        <f t="shared" si="0"/>
        <v>100.95239386792456</v>
      </c>
      <c r="M18" s="39">
        <v>1.5</v>
      </c>
      <c r="N18" s="43">
        <v>-0.02</v>
      </c>
      <c r="O18" s="187"/>
    </row>
    <row r="19" spans="1:15" s="1" customFormat="1" ht="14.1" customHeight="1">
      <c r="A19" s="6">
        <v>5</v>
      </c>
      <c r="B19" s="82" t="s">
        <v>32</v>
      </c>
      <c r="C19" s="135">
        <v>165</v>
      </c>
      <c r="D19" s="39">
        <v>144.4</v>
      </c>
      <c r="E19" s="39">
        <v>2.42</v>
      </c>
      <c r="F19" s="39">
        <v>144.4</v>
      </c>
      <c r="G19" s="39">
        <v>144.46</v>
      </c>
      <c r="H19" s="39">
        <f t="shared" si="2"/>
        <v>-9.9000000000003752E-2</v>
      </c>
      <c r="I19" s="39">
        <f t="shared" si="1"/>
        <v>2.5190000000000037</v>
      </c>
      <c r="J19" s="39">
        <v>5</v>
      </c>
      <c r="K19" s="39">
        <f t="shared" si="3"/>
        <v>5</v>
      </c>
      <c r="L19" s="153">
        <f t="shared" si="0"/>
        <v>104.09090909090925</v>
      </c>
      <c r="M19" s="39">
        <v>1.7</v>
      </c>
      <c r="N19" s="43">
        <v>0.02</v>
      </c>
      <c r="O19" s="187"/>
    </row>
    <row r="20" spans="1:15" s="1" customFormat="1" ht="14.1" customHeight="1">
      <c r="A20" s="6">
        <v>6</v>
      </c>
      <c r="B20" s="82" t="s">
        <v>33</v>
      </c>
      <c r="C20" s="135">
        <v>71</v>
      </c>
      <c r="D20" s="39">
        <v>142.75</v>
      </c>
      <c r="E20" s="39">
        <v>1.56</v>
      </c>
      <c r="F20" s="39">
        <v>142.75</v>
      </c>
      <c r="G20" s="39">
        <v>142.75</v>
      </c>
      <c r="H20" s="39">
        <f t="shared" si="2"/>
        <v>0</v>
      </c>
      <c r="I20" s="39">
        <f t="shared" si="1"/>
        <v>1.56</v>
      </c>
      <c r="J20" s="39">
        <v>5</v>
      </c>
      <c r="K20" s="39">
        <f t="shared" si="3"/>
        <v>5</v>
      </c>
      <c r="L20" s="153">
        <f t="shared" si="0"/>
        <v>100</v>
      </c>
      <c r="M20" s="39">
        <v>1.8</v>
      </c>
      <c r="N20" s="43">
        <v>0</v>
      </c>
      <c r="O20" s="187"/>
    </row>
    <row r="21" spans="1:15" s="1" customFormat="1" ht="14.1" customHeight="1">
      <c r="A21" s="6">
        <v>7</v>
      </c>
      <c r="B21" s="82" t="s">
        <v>34</v>
      </c>
      <c r="C21" s="135">
        <v>327</v>
      </c>
      <c r="D21" s="39">
        <v>131.6</v>
      </c>
      <c r="E21" s="39">
        <v>3.27</v>
      </c>
      <c r="F21" s="39">
        <f>D21</f>
        <v>131.6</v>
      </c>
      <c r="G21" s="39">
        <v>131.55000000000001</v>
      </c>
      <c r="H21" s="39">
        <f t="shared" si="2"/>
        <v>0.163499999999944</v>
      </c>
      <c r="I21" s="39">
        <f t="shared" si="1"/>
        <v>3.10650000000006</v>
      </c>
      <c r="J21" s="39">
        <v>4.54</v>
      </c>
      <c r="K21" s="39">
        <f t="shared" si="3"/>
        <v>4.54</v>
      </c>
      <c r="L21" s="153">
        <f t="shared" si="0"/>
        <v>95.000000000001705</v>
      </c>
      <c r="M21" s="39">
        <v>2.25</v>
      </c>
      <c r="N21" s="43">
        <v>0</v>
      </c>
      <c r="O21" s="187"/>
    </row>
    <row r="22" spans="1:15" s="1" customFormat="1" ht="14.1" customHeight="1">
      <c r="A22" s="6">
        <v>8</v>
      </c>
      <c r="B22" s="82" t="s">
        <v>35</v>
      </c>
      <c r="C22" s="135">
        <v>70</v>
      </c>
      <c r="D22" s="39">
        <v>127.4</v>
      </c>
      <c r="E22" s="39">
        <v>1.75</v>
      </c>
      <c r="F22" s="39">
        <v>127.4</v>
      </c>
      <c r="G22" s="39">
        <v>127.37</v>
      </c>
      <c r="H22" s="39">
        <f t="shared" si="2"/>
        <v>2.1000000000000796E-2</v>
      </c>
      <c r="I22" s="39">
        <f t="shared" si="1"/>
        <v>1.7289999999999992</v>
      </c>
      <c r="J22" s="39">
        <v>3.49</v>
      </c>
      <c r="K22" s="39">
        <f t="shared" si="3"/>
        <v>3.49</v>
      </c>
      <c r="L22" s="153">
        <f t="shared" si="0"/>
        <v>98.799999999999955</v>
      </c>
      <c r="M22" s="39">
        <v>2.2999999999999998</v>
      </c>
      <c r="N22" s="43">
        <v>0.01</v>
      </c>
      <c r="O22" s="187"/>
    </row>
    <row r="23" spans="1:15" s="1" customFormat="1" ht="14.1" customHeight="1">
      <c r="A23" s="6">
        <v>9</v>
      </c>
      <c r="B23" s="48" t="s">
        <v>36</v>
      </c>
      <c r="C23" s="188">
        <v>638</v>
      </c>
      <c r="D23" s="39">
        <v>113.9</v>
      </c>
      <c r="E23" s="39">
        <v>15.7</v>
      </c>
      <c r="F23" s="39">
        <f>D23</f>
        <v>113.9</v>
      </c>
      <c r="G23" s="39">
        <v>113.98</v>
      </c>
      <c r="H23" s="39">
        <f t="shared" si="2"/>
        <v>-0.51039999999998908</v>
      </c>
      <c r="I23" s="39">
        <f t="shared" si="1"/>
        <v>16.210399999999989</v>
      </c>
      <c r="J23" s="39">
        <v>4.0999999999999996</v>
      </c>
      <c r="K23" s="39">
        <f t="shared" si="3"/>
        <v>4.0999999999999996</v>
      </c>
      <c r="L23" s="153">
        <f t="shared" si="0"/>
        <v>103.25095541401267</v>
      </c>
      <c r="M23" s="39">
        <v>2.4500000000000002</v>
      </c>
      <c r="N23" s="43">
        <v>0.06</v>
      </c>
      <c r="O23" s="189"/>
    </row>
    <row r="24" spans="1:15" s="1" customFormat="1" ht="14.1" customHeight="1">
      <c r="A24" s="6">
        <v>10</v>
      </c>
      <c r="B24" s="48" t="s">
        <v>37</v>
      </c>
      <c r="C24" s="190">
        <v>170</v>
      </c>
      <c r="D24" s="39">
        <v>99.81</v>
      </c>
      <c r="E24" s="39">
        <v>3.75</v>
      </c>
      <c r="F24" s="39">
        <v>99.81</v>
      </c>
      <c r="G24" s="39">
        <v>99.81</v>
      </c>
      <c r="H24" s="39">
        <f t="shared" si="2"/>
        <v>0</v>
      </c>
      <c r="I24" s="39">
        <f t="shared" si="1"/>
        <v>3.75</v>
      </c>
      <c r="J24" s="39">
        <v>3.2</v>
      </c>
      <c r="K24" s="39">
        <f t="shared" si="3"/>
        <v>3.2</v>
      </c>
      <c r="L24" s="153">
        <f t="shared" si="0"/>
        <v>100</v>
      </c>
      <c r="M24" s="39">
        <v>2.5</v>
      </c>
      <c r="N24" s="43">
        <v>0</v>
      </c>
    </row>
    <row r="25" spans="1:15" s="1" customFormat="1" ht="14.1" customHeight="1">
      <c r="A25" s="6"/>
      <c r="B25" s="51" t="s">
        <v>38</v>
      </c>
      <c r="C25" s="191">
        <f>SUM(C15:C24)</f>
        <v>2635.2139999999999</v>
      </c>
      <c r="D25" s="53"/>
      <c r="E25" s="75">
        <f>SUM(E15:E24)</f>
        <v>58.59</v>
      </c>
      <c r="F25" s="53"/>
      <c r="G25" s="55"/>
      <c r="H25" s="75">
        <f>SUM(H15:H24)</f>
        <v>-0.24399680000002033</v>
      </c>
      <c r="I25" s="75">
        <f>SUM(I15:I24)</f>
        <v>58.833996800000023</v>
      </c>
      <c r="J25" s="53"/>
      <c r="K25" s="53"/>
      <c r="L25" s="56">
        <f t="shared" si="0"/>
        <v>100.41644785799627</v>
      </c>
      <c r="M25" s="53"/>
      <c r="N25" s="43"/>
    </row>
    <row r="26" spans="1:15" s="1" customFormat="1" ht="14.1" customHeight="1">
      <c r="A26" s="6"/>
      <c r="B26" s="51" t="s">
        <v>39</v>
      </c>
      <c r="C26" s="52"/>
      <c r="D26" s="192"/>
      <c r="E26" s="192"/>
      <c r="F26" s="192"/>
      <c r="G26" s="193"/>
      <c r="H26" s="192"/>
      <c r="I26" s="39"/>
      <c r="J26" s="39"/>
      <c r="K26" s="39"/>
      <c r="L26" s="153"/>
      <c r="M26" s="39"/>
      <c r="N26" s="43"/>
    </row>
    <row r="27" spans="1:15" customFormat="1" ht="14.1" customHeight="1">
      <c r="A27" s="6">
        <v>11</v>
      </c>
      <c r="B27" s="48" t="s">
        <v>40</v>
      </c>
      <c r="C27" s="190">
        <v>137</v>
      </c>
      <c r="D27" s="39">
        <v>192.9</v>
      </c>
      <c r="E27" s="40">
        <v>1.8180000000000001</v>
      </c>
      <c r="F27" s="39">
        <f t="shared" ref="F27:F28" si="4">D27</f>
        <v>192.9</v>
      </c>
      <c r="G27" s="39">
        <v>193</v>
      </c>
      <c r="H27" s="40">
        <v>0</v>
      </c>
      <c r="I27" s="40">
        <v>1.8180000000000001</v>
      </c>
      <c r="J27" s="39">
        <v>0.15</v>
      </c>
      <c r="K27" s="39">
        <f>J27</f>
        <v>0.15</v>
      </c>
      <c r="L27" s="153">
        <f>I27*100/E27</f>
        <v>100</v>
      </c>
      <c r="M27" s="39">
        <v>0.15</v>
      </c>
      <c r="N27" s="43">
        <v>0.1</v>
      </c>
      <c r="O27" s="194"/>
    </row>
    <row r="28" spans="1:15" s="1" customFormat="1" ht="14.1" customHeight="1">
      <c r="A28" s="6">
        <v>12</v>
      </c>
      <c r="B28" s="48" t="s">
        <v>41</v>
      </c>
      <c r="C28" s="190">
        <v>88</v>
      </c>
      <c r="D28" s="39">
        <v>203</v>
      </c>
      <c r="E28" s="39">
        <v>1.3</v>
      </c>
      <c r="F28" s="39">
        <f t="shared" si="4"/>
        <v>203</v>
      </c>
      <c r="G28" s="39">
        <v>202.6</v>
      </c>
      <c r="H28" s="39">
        <f>E28-I28</f>
        <v>0.25</v>
      </c>
      <c r="I28" s="40">
        <v>1.05</v>
      </c>
      <c r="J28" s="39">
        <v>0.01</v>
      </c>
      <c r="K28" s="39">
        <f t="shared" ref="K28:K32" si="5">J28</f>
        <v>0.01</v>
      </c>
      <c r="L28" s="153">
        <f>I28*100/E28</f>
        <v>80.769230769230802</v>
      </c>
      <c r="M28" s="39">
        <v>0.02</v>
      </c>
      <c r="N28" s="43">
        <v>0</v>
      </c>
      <c r="O28" s="194"/>
    </row>
    <row r="29" spans="1:15" s="1" customFormat="1" ht="14.1" customHeight="1">
      <c r="A29" s="6">
        <v>13</v>
      </c>
      <c r="B29" s="82" t="s">
        <v>42</v>
      </c>
      <c r="C29" s="135">
        <v>234</v>
      </c>
      <c r="D29" s="39">
        <v>182.5</v>
      </c>
      <c r="E29" s="39">
        <v>3.93</v>
      </c>
      <c r="F29" s="39">
        <f t="shared" ref="F29:F32" si="6">D29</f>
        <v>182.5</v>
      </c>
      <c r="G29" s="39">
        <v>182.52</v>
      </c>
      <c r="H29" s="39">
        <f>(D29-G29)*10000*C29/1000000</f>
        <v>-4.6800000000023947E-2</v>
      </c>
      <c r="I29" s="40">
        <f>E29-H29</f>
        <v>3.9768000000000243</v>
      </c>
      <c r="J29" s="39">
        <v>0.13</v>
      </c>
      <c r="K29" s="39">
        <f t="shared" si="5"/>
        <v>0.13</v>
      </c>
      <c r="L29" s="153">
        <f>I29*100/E29</f>
        <v>101.19083969465711</v>
      </c>
      <c r="M29" s="39">
        <v>0.21</v>
      </c>
      <c r="N29" s="43">
        <v>0.01</v>
      </c>
      <c r="O29" s="187"/>
    </row>
    <row r="30" spans="1:15" s="1" customFormat="1" ht="14.1" customHeight="1">
      <c r="A30" s="6">
        <v>14</v>
      </c>
      <c r="B30" s="82" t="s">
        <v>43</v>
      </c>
      <c r="C30" s="135">
        <v>65</v>
      </c>
      <c r="D30" s="39">
        <v>192.5</v>
      </c>
      <c r="E30" s="39">
        <v>1.07</v>
      </c>
      <c r="F30" s="39">
        <f t="shared" si="6"/>
        <v>192.5</v>
      </c>
      <c r="G30" s="39">
        <v>192.25</v>
      </c>
      <c r="H30" s="39">
        <f>(D30-G30)*10000*C30/1000000</f>
        <v>0.16250000000000001</v>
      </c>
      <c r="I30" s="40">
        <f>E30-H30</f>
        <v>0.90750000000000008</v>
      </c>
      <c r="J30" s="39">
        <v>0.01</v>
      </c>
      <c r="K30" s="39">
        <f t="shared" si="5"/>
        <v>0.01</v>
      </c>
      <c r="L30" s="153">
        <f>I30*100/E30</f>
        <v>84.813084112149539</v>
      </c>
      <c r="M30" s="39">
        <v>0.01</v>
      </c>
      <c r="N30" s="43">
        <v>0.02</v>
      </c>
      <c r="O30" s="187"/>
    </row>
    <row r="31" spans="1:15" s="1" customFormat="1" ht="14.1" customHeight="1">
      <c r="A31" s="6">
        <v>15</v>
      </c>
      <c r="B31" s="82" t="s">
        <v>44</v>
      </c>
      <c r="C31" s="135">
        <v>97</v>
      </c>
      <c r="D31" s="39">
        <v>179.1</v>
      </c>
      <c r="E31" s="39">
        <v>1.75</v>
      </c>
      <c r="F31" s="39">
        <f t="shared" si="6"/>
        <v>179.1</v>
      </c>
      <c r="G31" s="39">
        <v>179.14</v>
      </c>
      <c r="H31" s="39">
        <f>(D31-G31)*10000*C31/1000000</f>
        <v>-3.8799999999992278E-2</v>
      </c>
      <c r="I31" s="40">
        <f t="shared" ref="I31:I32" si="7">E31-H31</f>
        <v>1.7887999999999922</v>
      </c>
      <c r="J31" s="39">
        <v>0.17</v>
      </c>
      <c r="K31" s="39">
        <f t="shared" si="5"/>
        <v>0.17</v>
      </c>
      <c r="L31" s="153">
        <f t="shared" ref="L31:L33" si="8">I31*100/E31</f>
        <v>102.21714285714242</v>
      </c>
      <c r="M31" s="39">
        <v>0.22</v>
      </c>
      <c r="N31" s="43">
        <v>0.01</v>
      </c>
      <c r="O31" s="187"/>
    </row>
    <row r="32" spans="1:15" s="1" customFormat="1" ht="14.1" customHeight="1">
      <c r="A32" s="6">
        <v>16</v>
      </c>
      <c r="B32" s="82" t="s">
        <v>45</v>
      </c>
      <c r="C32" s="135">
        <v>95</v>
      </c>
      <c r="D32" s="39">
        <v>174.03</v>
      </c>
      <c r="E32" s="39">
        <v>1.03</v>
      </c>
      <c r="F32" s="39">
        <f t="shared" si="6"/>
        <v>174.03</v>
      </c>
      <c r="G32" s="39">
        <v>174.08</v>
      </c>
      <c r="H32" s="39">
        <f>(D32-G32)*10000*C32/1000000</f>
        <v>-4.7500000000010797E-2</v>
      </c>
      <c r="I32" s="40">
        <f t="shared" si="7"/>
        <v>1.0775000000000108</v>
      </c>
      <c r="J32" s="39">
        <v>0.19</v>
      </c>
      <c r="K32" s="39">
        <f t="shared" si="5"/>
        <v>0.19</v>
      </c>
      <c r="L32" s="153">
        <f t="shared" si="8"/>
        <v>104.61165048543793</v>
      </c>
      <c r="M32" s="39">
        <v>0.26</v>
      </c>
      <c r="N32" s="43">
        <v>0.01</v>
      </c>
      <c r="O32" s="187"/>
    </row>
    <row r="33" spans="1:15" s="1" customFormat="1" ht="14.1" customHeight="1">
      <c r="A33" s="6"/>
      <c r="B33" s="51" t="s">
        <v>38</v>
      </c>
      <c r="C33" s="52">
        <f>SUM(C27:C32)</f>
        <v>716</v>
      </c>
      <c r="D33" s="53"/>
      <c r="E33" s="54">
        <f>SUM(E27:E32)</f>
        <v>10.898</v>
      </c>
      <c r="F33" s="75"/>
      <c r="G33" s="76"/>
      <c r="H33" s="54">
        <f>SUM(H27:H32)</f>
        <v>0.27939999999997295</v>
      </c>
      <c r="I33" s="54">
        <f>SUM(I27:I32)</f>
        <v>10.618600000000027</v>
      </c>
      <c r="J33" s="75"/>
      <c r="K33" s="75"/>
      <c r="L33" s="56">
        <f t="shared" si="8"/>
        <v>97.436226830611361</v>
      </c>
      <c r="M33" s="75"/>
      <c r="N33" s="43"/>
    </row>
    <row r="34" spans="1:15" s="1" customFormat="1" ht="14.1" customHeight="1">
      <c r="A34" s="6"/>
      <c r="B34" s="51" t="s">
        <v>46</v>
      </c>
      <c r="C34" s="52"/>
      <c r="D34" s="39"/>
      <c r="E34" s="39"/>
      <c r="F34" s="39"/>
      <c r="G34" s="195"/>
      <c r="H34" s="39"/>
      <c r="I34" s="39"/>
      <c r="J34" s="39"/>
      <c r="K34" s="39"/>
      <c r="L34" s="153"/>
      <c r="M34" s="39"/>
      <c r="N34" s="43"/>
    </row>
    <row r="35" spans="1:15" s="1" customFormat="1" ht="14.1" customHeight="1">
      <c r="A35" s="6">
        <v>17</v>
      </c>
      <c r="B35" s="82" t="s">
        <v>47</v>
      </c>
      <c r="C35" s="135">
        <v>57</v>
      </c>
      <c r="D35" s="39">
        <v>189.5</v>
      </c>
      <c r="E35" s="39">
        <v>1.19</v>
      </c>
      <c r="F35" s="39">
        <f t="shared" ref="F35:F37" si="9">D35</f>
        <v>189.5</v>
      </c>
      <c r="G35" s="39">
        <v>189.52</v>
      </c>
      <c r="H35" s="40">
        <f>(D35-G35)*10000*C35/1000000</f>
        <v>-1.1400000000005831E-2</v>
      </c>
      <c r="I35" s="39">
        <f>E35-H35</f>
        <v>1.2014000000000058</v>
      </c>
      <c r="J35" s="39">
        <v>7.0000000000000007E-2</v>
      </c>
      <c r="K35" s="39">
        <f>J35</f>
        <v>7.0000000000000007E-2</v>
      </c>
      <c r="L35" s="153">
        <f t="shared" ref="L35:L38" si="10">I35*100/E35</f>
        <v>100.95798319327781</v>
      </c>
      <c r="M35" s="39">
        <v>0.05</v>
      </c>
      <c r="N35" s="43">
        <v>0.01</v>
      </c>
      <c r="O35" s="187"/>
    </row>
    <row r="36" spans="1:15" s="1" customFormat="1" ht="14.1" customHeight="1">
      <c r="A36" s="6">
        <v>18</v>
      </c>
      <c r="B36" s="82" t="s">
        <v>48</v>
      </c>
      <c r="C36" s="135">
        <v>104</v>
      </c>
      <c r="D36" s="39">
        <v>185.5</v>
      </c>
      <c r="E36" s="39">
        <v>1.83</v>
      </c>
      <c r="F36" s="39">
        <f t="shared" si="9"/>
        <v>185.5</v>
      </c>
      <c r="G36" s="39">
        <v>185.52</v>
      </c>
      <c r="H36" s="40">
        <f>(D36-G36)*10000*C36/1000000</f>
        <v>-2.080000000001064E-2</v>
      </c>
      <c r="I36" s="40">
        <f>E36-H36</f>
        <v>1.8508000000000107</v>
      </c>
      <c r="J36" s="39">
        <v>7.0000000000000007E-2</v>
      </c>
      <c r="K36" s="39">
        <f>J36</f>
        <v>7.0000000000000007E-2</v>
      </c>
      <c r="L36" s="153">
        <f t="shared" si="10"/>
        <v>101.1366120218585</v>
      </c>
      <c r="M36" s="39">
        <v>0.06</v>
      </c>
      <c r="N36" s="43">
        <v>0.01</v>
      </c>
      <c r="O36" s="187"/>
    </row>
    <row r="37" spans="1:15" s="1" customFormat="1" ht="14.1" customHeight="1">
      <c r="A37" s="6">
        <v>19</v>
      </c>
      <c r="B37" s="82" t="s">
        <v>49</v>
      </c>
      <c r="C37" s="135">
        <v>64</v>
      </c>
      <c r="D37" s="39">
        <v>180.6</v>
      </c>
      <c r="E37" s="39">
        <v>1.02</v>
      </c>
      <c r="F37" s="39">
        <f t="shared" si="9"/>
        <v>180.6</v>
      </c>
      <c r="G37" s="39">
        <v>180.6</v>
      </c>
      <c r="H37" s="40">
        <f>(D37-G37)*10000*C37/1000000</f>
        <v>0</v>
      </c>
      <c r="I37" s="40">
        <f>E37-H37</f>
        <v>1.02</v>
      </c>
      <c r="J37" s="39">
        <v>0.05</v>
      </c>
      <c r="K37" s="39">
        <f>J37</f>
        <v>0.05</v>
      </c>
      <c r="L37" s="153">
        <f t="shared" si="10"/>
        <v>100</v>
      </c>
      <c r="M37" s="39">
        <v>0.06</v>
      </c>
      <c r="N37" s="43">
        <v>0</v>
      </c>
      <c r="O37" s="187"/>
    </row>
    <row r="38" spans="1:15" s="1" customFormat="1" ht="14.1" customHeight="1">
      <c r="A38" s="6"/>
      <c r="B38" s="51" t="s">
        <v>38</v>
      </c>
      <c r="C38" s="52">
        <f>SUM(C35:C37)</f>
        <v>225</v>
      </c>
      <c r="D38" s="53"/>
      <c r="E38" s="75">
        <f>SUM(E35:E37)</f>
        <v>4.04</v>
      </c>
      <c r="F38" s="75"/>
      <c r="G38" s="76"/>
      <c r="H38" s="75">
        <f>SUM(H35:H37)</f>
        <v>-3.2200000000016472E-2</v>
      </c>
      <c r="I38" s="75">
        <f>SUM(I35:I37)</f>
        <v>4.0722000000000165</v>
      </c>
      <c r="J38" s="75"/>
      <c r="K38" s="75"/>
      <c r="L38" s="56">
        <f t="shared" si="10"/>
        <v>100.79702970297069</v>
      </c>
      <c r="M38" s="75"/>
      <c r="N38" s="43"/>
    </row>
    <row r="39" spans="1:15" s="1" customFormat="1" ht="14.1" customHeight="1">
      <c r="A39" s="6"/>
      <c r="B39" s="51" t="s">
        <v>50</v>
      </c>
      <c r="C39" s="52"/>
      <c r="D39" s="39"/>
      <c r="E39" s="39"/>
      <c r="F39" s="39"/>
      <c r="G39" s="195"/>
      <c r="H39" s="39"/>
      <c r="I39" s="39"/>
      <c r="J39" s="39"/>
      <c r="K39" s="39"/>
      <c r="L39" s="153"/>
      <c r="M39" s="39"/>
      <c r="N39" s="43"/>
    </row>
    <row r="40" spans="1:15" s="1" customFormat="1" ht="14.1" customHeight="1">
      <c r="A40" s="6">
        <v>20</v>
      </c>
      <c r="B40" s="82" t="s">
        <v>51</v>
      </c>
      <c r="C40" s="135">
        <v>66.7</v>
      </c>
      <c r="D40" s="39">
        <v>182.5</v>
      </c>
      <c r="E40" s="39">
        <v>1.08</v>
      </c>
      <c r="F40" s="39">
        <f t="shared" ref="F40:F42" si="11">D40</f>
        <v>182.5</v>
      </c>
      <c r="G40" s="39">
        <v>182.15</v>
      </c>
      <c r="H40" s="39">
        <f>(D40-G40)*10000*C40/1000000</f>
        <v>0.23344999999999622</v>
      </c>
      <c r="I40" s="39">
        <f>E40-H40</f>
        <v>0.84655000000000391</v>
      </c>
      <c r="J40" s="39">
        <v>0.1</v>
      </c>
      <c r="K40" s="39">
        <f t="shared" ref="K40:K42" si="12">J40</f>
        <v>0.1</v>
      </c>
      <c r="L40" s="153">
        <f t="shared" ref="L40:L43" si="13">I40*100/E40</f>
        <v>78.384259259259608</v>
      </c>
      <c r="M40" s="185">
        <v>0.04</v>
      </c>
      <c r="N40" s="43">
        <v>-0.02</v>
      </c>
      <c r="O40" s="187"/>
    </row>
    <row r="41" spans="1:15" s="1" customFormat="1" ht="14.1" customHeight="1">
      <c r="A41" s="6">
        <v>21</v>
      </c>
      <c r="B41" s="82" t="s">
        <v>52</v>
      </c>
      <c r="C41" s="135">
        <v>62.8</v>
      </c>
      <c r="D41" s="39">
        <v>177</v>
      </c>
      <c r="E41" s="39">
        <v>1.41</v>
      </c>
      <c r="F41" s="39">
        <f t="shared" si="11"/>
        <v>177</v>
      </c>
      <c r="G41" s="39">
        <v>176.72</v>
      </c>
      <c r="H41" s="39">
        <f>(D41-G41)*10000*C41/1000000</f>
        <v>0.175840000000001</v>
      </c>
      <c r="I41" s="39">
        <f>E41-H41</f>
        <v>1.2341599999999999</v>
      </c>
      <c r="J41" s="39">
        <v>0.1</v>
      </c>
      <c r="K41" s="39">
        <f t="shared" si="12"/>
        <v>0.1</v>
      </c>
      <c r="L41" s="153">
        <f t="shared" si="13"/>
        <v>87.529078014184293</v>
      </c>
      <c r="M41" s="185">
        <v>0.05</v>
      </c>
      <c r="N41" s="43">
        <v>0</v>
      </c>
      <c r="O41" s="187"/>
    </row>
    <row r="42" spans="1:15" s="1" customFormat="1" ht="14.1" customHeight="1">
      <c r="A42" s="6">
        <v>22</v>
      </c>
      <c r="B42" s="82" t="s">
        <v>53</v>
      </c>
      <c r="C42" s="135">
        <v>56</v>
      </c>
      <c r="D42" s="39">
        <v>175.25</v>
      </c>
      <c r="E42" s="39">
        <v>1.17</v>
      </c>
      <c r="F42" s="39">
        <f t="shared" si="11"/>
        <v>175.25</v>
      </c>
      <c r="G42" s="39">
        <v>175.25</v>
      </c>
      <c r="H42" s="39">
        <f>(D42-G42)*10000*C42/1000000</f>
        <v>0</v>
      </c>
      <c r="I42" s="39">
        <f>E42-H42</f>
        <v>1.17</v>
      </c>
      <c r="J42" s="39">
        <v>0.2</v>
      </c>
      <c r="K42" s="39">
        <f t="shared" si="12"/>
        <v>0.2</v>
      </c>
      <c r="L42" s="153">
        <f t="shared" si="13"/>
        <v>100</v>
      </c>
      <c r="M42" s="185">
        <v>0.06</v>
      </c>
      <c r="N42" s="43">
        <v>0</v>
      </c>
      <c r="O42" s="187"/>
    </row>
    <row r="43" spans="1:15" s="1" customFormat="1" ht="14.1" customHeight="1">
      <c r="A43" s="6"/>
      <c r="B43" s="51" t="s">
        <v>38</v>
      </c>
      <c r="C43" s="52">
        <f>SUM(C40:C42)</f>
        <v>185.5</v>
      </c>
      <c r="D43" s="39"/>
      <c r="E43" s="75">
        <f>SUM(E40:E42)</f>
        <v>3.66</v>
      </c>
      <c r="F43" s="75"/>
      <c r="G43" s="76" t="s">
        <v>2</v>
      </c>
      <c r="H43" s="75">
        <f>SUM(H40:H42)</f>
        <v>0.40928999999999721</v>
      </c>
      <c r="I43" s="75">
        <f>SUM(I40:I42)</f>
        <v>3.2507100000000038</v>
      </c>
      <c r="J43" s="75"/>
      <c r="K43" s="75"/>
      <c r="L43" s="56">
        <f t="shared" si="13"/>
        <v>88.817213114754196</v>
      </c>
      <c r="M43" s="75"/>
      <c r="N43" s="43"/>
    </row>
    <row r="44" spans="1:15" s="1" customFormat="1" ht="14.1" customHeight="1">
      <c r="A44" s="6"/>
      <c r="B44" s="51" t="s">
        <v>54</v>
      </c>
      <c r="C44" s="52"/>
      <c r="D44" s="39"/>
      <c r="E44" s="39"/>
      <c r="F44" s="39"/>
      <c r="G44" s="195"/>
      <c r="H44" s="39"/>
      <c r="I44" s="39"/>
      <c r="J44" s="39"/>
      <c r="K44" s="39"/>
      <c r="L44" s="41"/>
      <c r="M44" s="39"/>
      <c r="N44" s="43"/>
    </row>
    <row r="45" spans="1:15" s="1" customFormat="1" ht="14.1" customHeight="1">
      <c r="A45" s="6">
        <v>23</v>
      </c>
      <c r="B45" s="196" t="s">
        <v>55</v>
      </c>
      <c r="C45" s="188">
        <v>184</v>
      </c>
      <c r="D45" s="39">
        <v>212.5</v>
      </c>
      <c r="E45" s="39">
        <v>2.4700000000000002</v>
      </c>
      <c r="F45" s="39">
        <f t="shared" ref="F45:F49" si="14">D45</f>
        <v>212.5</v>
      </c>
      <c r="G45" s="39">
        <v>211.9</v>
      </c>
      <c r="H45" s="39">
        <v>0.87</v>
      </c>
      <c r="I45" s="39">
        <f>E45-H45</f>
        <v>1.6</v>
      </c>
      <c r="J45" s="39">
        <v>0.15</v>
      </c>
      <c r="K45" s="39">
        <f t="shared" ref="K45:K48" si="15">J45</f>
        <v>0.15</v>
      </c>
      <c r="L45" s="153">
        <v>70</v>
      </c>
      <c r="M45" s="39">
        <v>0.1</v>
      </c>
      <c r="N45" s="43">
        <v>0</v>
      </c>
      <c r="O45" s="189"/>
    </row>
    <row r="46" spans="1:15" s="1" customFormat="1" ht="14.1" customHeight="1">
      <c r="A46" s="6">
        <v>24</v>
      </c>
      <c r="B46" s="196" t="s">
        <v>56</v>
      </c>
      <c r="C46" s="190">
        <v>53</v>
      </c>
      <c r="D46" s="39">
        <v>195.5</v>
      </c>
      <c r="E46" s="39">
        <v>0.61</v>
      </c>
      <c r="F46" s="39">
        <f t="shared" si="14"/>
        <v>195.5</v>
      </c>
      <c r="G46" s="39">
        <v>195.5</v>
      </c>
      <c r="H46" s="39">
        <f>(D46-G46)*10000*C46/1000000</f>
        <v>0</v>
      </c>
      <c r="I46" s="39">
        <f>E46-H46</f>
        <v>0.61</v>
      </c>
      <c r="J46" s="39">
        <v>0.15</v>
      </c>
      <c r="K46" s="39">
        <f t="shared" si="15"/>
        <v>0.15</v>
      </c>
      <c r="L46" s="153">
        <f t="shared" ref="L46:L55" si="16">I46*100/E46</f>
        <v>100</v>
      </c>
      <c r="M46" s="39">
        <v>0.15</v>
      </c>
      <c r="N46" s="43">
        <v>0</v>
      </c>
      <c r="O46" s="197"/>
    </row>
    <row r="47" spans="1:15" s="1" customFormat="1" ht="14.1" customHeight="1">
      <c r="A47" s="6">
        <v>25</v>
      </c>
      <c r="B47" s="196" t="s">
        <v>57</v>
      </c>
      <c r="C47" s="190">
        <v>159</v>
      </c>
      <c r="D47" s="39">
        <v>191.7</v>
      </c>
      <c r="E47" s="39">
        <v>1.74</v>
      </c>
      <c r="F47" s="39">
        <f t="shared" si="14"/>
        <v>191.7</v>
      </c>
      <c r="G47" s="39">
        <v>191.73</v>
      </c>
      <c r="H47" s="39">
        <f>(D47-G47)*10000*C47/1000000</f>
        <v>-4.7700000000001803E-2</v>
      </c>
      <c r="I47" s="39">
        <f t="shared" ref="I47:I54" si="17">E47-H47</f>
        <v>1.7877000000000018</v>
      </c>
      <c r="J47" s="39">
        <v>0.15</v>
      </c>
      <c r="K47" s="39">
        <f t="shared" si="15"/>
        <v>0.15</v>
      </c>
      <c r="L47" s="153">
        <f t="shared" si="16"/>
        <v>102.74137931034493</v>
      </c>
      <c r="M47" s="39">
        <v>0.15</v>
      </c>
      <c r="N47" s="43">
        <v>-0.02</v>
      </c>
      <c r="O47" s="197"/>
    </row>
    <row r="48" spans="1:15" s="1" customFormat="1" ht="14.1" customHeight="1">
      <c r="A48" s="6">
        <v>26</v>
      </c>
      <c r="B48" s="196" t="s">
        <v>58</v>
      </c>
      <c r="C48" s="190">
        <v>353</v>
      </c>
      <c r="D48" s="39">
        <v>189.5</v>
      </c>
      <c r="E48" s="39">
        <v>1.93</v>
      </c>
      <c r="F48" s="39">
        <f t="shared" si="14"/>
        <v>189.5</v>
      </c>
      <c r="G48" s="39">
        <v>189.5</v>
      </c>
      <c r="H48" s="39">
        <f>(D48-G48)*10000*C48/1000000</f>
        <v>0</v>
      </c>
      <c r="I48" s="39">
        <f t="shared" si="17"/>
        <v>1.93</v>
      </c>
      <c r="J48" s="39">
        <v>0.25</v>
      </c>
      <c r="K48" s="39">
        <f t="shared" si="15"/>
        <v>0.25</v>
      </c>
      <c r="L48" s="153">
        <f t="shared" si="16"/>
        <v>100</v>
      </c>
      <c r="M48" s="39">
        <v>0.2</v>
      </c>
      <c r="N48" s="43">
        <v>0</v>
      </c>
      <c r="O48" s="197"/>
    </row>
    <row r="49" spans="1:24" s="1" customFormat="1" ht="14.1" customHeight="1">
      <c r="A49" s="6">
        <v>27</v>
      </c>
      <c r="B49" s="196" t="s">
        <v>59</v>
      </c>
      <c r="C49" s="190">
        <v>55.5</v>
      </c>
      <c r="D49" s="39">
        <v>186</v>
      </c>
      <c r="E49" s="39">
        <v>1.07</v>
      </c>
      <c r="F49" s="39">
        <f t="shared" si="14"/>
        <v>186</v>
      </c>
      <c r="G49" s="39">
        <v>186</v>
      </c>
      <c r="H49" s="39">
        <v>0</v>
      </c>
      <c r="I49" s="39">
        <f t="shared" si="17"/>
        <v>1.07</v>
      </c>
      <c r="J49" s="39">
        <v>0.3</v>
      </c>
      <c r="K49" s="39">
        <f t="shared" ref="K49:K54" si="18">J49</f>
        <v>0.3</v>
      </c>
      <c r="L49" s="153">
        <v>89</v>
      </c>
      <c r="M49" s="39">
        <v>0.25</v>
      </c>
      <c r="N49" s="43">
        <v>0</v>
      </c>
      <c r="O49" s="194"/>
    </row>
    <row r="50" spans="1:24" s="1" customFormat="1" ht="14.1" customHeight="1">
      <c r="A50" s="6">
        <v>28</v>
      </c>
      <c r="B50" s="196" t="s">
        <v>60</v>
      </c>
      <c r="C50" s="190">
        <v>90</v>
      </c>
      <c r="D50" s="39">
        <v>182.4</v>
      </c>
      <c r="E50" s="39">
        <v>1.47</v>
      </c>
      <c r="F50" s="39">
        <f t="shared" ref="F50:F54" si="19">D50</f>
        <v>182.4</v>
      </c>
      <c r="G50" s="39">
        <v>182.4</v>
      </c>
      <c r="H50" s="39">
        <v>0</v>
      </c>
      <c r="I50" s="39">
        <f t="shared" si="17"/>
        <v>1.47</v>
      </c>
      <c r="J50" s="39">
        <v>0.3</v>
      </c>
      <c r="K50" s="39">
        <f t="shared" si="18"/>
        <v>0.3</v>
      </c>
      <c r="L50" s="153">
        <v>97</v>
      </c>
      <c r="M50" s="39">
        <v>0.3</v>
      </c>
      <c r="N50" s="43">
        <v>0</v>
      </c>
      <c r="O50" s="194"/>
    </row>
    <row r="51" spans="1:24" s="1" customFormat="1" ht="14.1" customHeight="1">
      <c r="A51" s="6">
        <v>29</v>
      </c>
      <c r="B51" s="82" t="s">
        <v>61</v>
      </c>
      <c r="C51" s="135">
        <v>58</v>
      </c>
      <c r="D51" s="39">
        <v>173</v>
      </c>
      <c r="E51" s="39">
        <v>1.1299999999999999</v>
      </c>
      <c r="F51" s="39">
        <f t="shared" si="19"/>
        <v>173</v>
      </c>
      <c r="G51" s="39">
        <v>173.01</v>
      </c>
      <c r="H51" s="39">
        <f>(D51-G51)*10000*C51/1000000</f>
        <v>-5.7999999999947304E-3</v>
      </c>
      <c r="I51" s="39">
        <f t="shared" si="17"/>
        <v>1.1357999999999899</v>
      </c>
      <c r="J51" s="39">
        <v>0.3</v>
      </c>
      <c r="K51" s="39">
        <f t="shared" si="18"/>
        <v>0.3</v>
      </c>
      <c r="L51" s="153">
        <f t="shared" si="16"/>
        <v>100.513274336283</v>
      </c>
      <c r="M51" s="39">
        <v>0.35</v>
      </c>
      <c r="N51" s="43">
        <v>0</v>
      </c>
      <c r="O51" s="187"/>
    </row>
    <row r="52" spans="1:24" s="1" customFormat="1" ht="14.1" customHeight="1">
      <c r="A52" s="6">
        <v>30</v>
      </c>
      <c r="B52" s="48" t="s">
        <v>62</v>
      </c>
      <c r="C52" s="135">
        <v>68</v>
      </c>
      <c r="D52" s="39">
        <v>169</v>
      </c>
      <c r="E52" s="39">
        <v>1.2</v>
      </c>
      <c r="F52" s="39">
        <f t="shared" si="19"/>
        <v>169</v>
      </c>
      <c r="G52" s="39">
        <v>168.88</v>
      </c>
      <c r="H52" s="39">
        <f t="shared" ref="H52:H54" si="20">(D52-G52)*10000*C52/1000000</f>
        <v>8.1600000000003087E-2</v>
      </c>
      <c r="I52" s="39">
        <f t="shared" si="17"/>
        <v>1.118399999999997</v>
      </c>
      <c r="J52" s="39">
        <v>0.4</v>
      </c>
      <c r="K52" s="39">
        <f t="shared" si="18"/>
        <v>0.4</v>
      </c>
      <c r="L52" s="153">
        <f t="shared" si="16"/>
        <v>93.199999999999747</v>
      </c>
      <c r="M52" s="39">
        <v>0.4</v>
      </c>
      <c r="N52" s="43">
        <v>-7.0000000000000007E-2</v>
      </c>
      <c r="O52" s="187"/>
    </row>
    <row r="53" spans="1:24" s="1" customFormat="1" ht="14.1" customHeight="1">
      <c r="A53" s="6">
        <v>31</v>
      </c>
      <c r="B53" s="82" t="s">
        <v>63</v>
      </c>
      <c r="C53" s="135">
        <v>102</v>
      </c>
      <c r="D53" s="39">
        <v>163</v>
      </c>
      <c r="E53" s="39">
        <v>2.5</v>
      </c>
      <c r="F53" s="39">
        <f t="shared" si="19"/>
        <v>163</v>
      </c>
      <c r="G53" s="39">
        <v>163.04</v>
      </c>
      <c r="H53" s="39">
        <f t="shared" si="20"/>
        <v>-4.0799999999991877E-2</v>
      </c>
      <c r="I53" s="39">
        <f t="shared" si="17"/>
        <v>2.540799999999992</v>
      </c>
      <c r="J53" s="39">
        <v>0.45</v>
      </c>
      <c r="K53" s="39">
        <f t="shared" si="18"/>
        <v>0.45</v>
      </c>
      <c r="L53" s="153">
        <f t="shared" si="16"/>
        <v>101.63199999999968</v>
      </c>
      <c r="M53" s="39">
        <v>0.45</v>
      </c>
      <c r="N53" s="43">
        <v>-0.01</v>
      </c>
      <c r="O53" s="187"/>
    </row>
    <row r="54" spans="1:24" s="1" customFormat="1" ht="14.1" customHeight="1">
      <c r="A54" s="6">
        <v>32</v>
      </c>
      <c r="B54" s="82" t="s">
        <v>64</v>
      </c>
      <c r="C54" s="135">
        <v>78</v>
      </c>
      <c r="D54" s="39">
        <v>160.1</v>
      </c>
      <c r="E54" s="39">
        <v>1.28</v>
      </c>
      <c r="F54" s="39">
        <f t="shared" si="19"/>
        <v>160.1</v>
      </c>
      <c r="G54" s="39">
        <v>160.5</v>
      </c>
      <c r="H54" s="39">
        <f t="shared" si="20"/>
        <v>-0.312000000000004</v>
      </c>
      <c r="I54" s="39">
        <f t="shared" si="17"/>
        <v>1.5920000000000001</v>
      </c>
      <c r="J54" s="39">
        <v>0.5</v>
      </c>
      <c r="K54" s="39">
        <f t="shared" si="18"/>
        <v>0.5</v>
      </c>
      <c r="L54" s="153">
        <f t="shared" si="16"/>
        <v>124.375</v>
      </c>
      <c r="M54" s="39">
        <v>0.5</v>
      </c>
      <c r="N54" s="43">
        <v>0</v>
      </c>
      <c r="O54" s="187"/>
    </row>
    <row r="55" spans="1:24" s="1" customFormat="1" ht="14.1" customHeight="1">
      <c r="A55" s="6"/>
      <c r="B55" s="51" t="s">
        <v>38</v>
      </c>
      <c r="C55" s="191">
        <f>SUM(C45:C54)</f>
        <v>1200.5</v>
      </c>
      <c r="D55" s="39"/>
      <c r="E55" s="75">
        <f>SUM(E45:E54)</f>
        <v>15.4</v>
      </c>
      <c r="F55" s="75"/>
      <c r="G55" s="76"/>
      <c r="H55" s="75">
        <f>SUM(H45:H54)</f>
        <v>0.54530000000001078</v>
      </c>
      <c r="I55" s="75">
        <f>SUM(I45:I54)</f>
        <v>14.854699999999983</v>
      </c>
      <c r="J55" s="75"/>
      <c r="K55" s="198"/>
      <c r="L55" s="56">
        <f t="shared" si="16"/>
        <v>96.459090909090804</v>
      </c>
      <c r="M55" s="198"/>
      <c r="N55" s="43"/>
    </row>
    <row r="56" spans="1:24" s="1" customFormat="1" ht="14.1" customHeight="1">
      <c r="A56" s="6"/>
      <c r="B56" s="51" t="s">
        <v>65</v>
      </c>
      <c r="C56" s="52"/>
      <c r="D56" s="135"/>
      <c r="E56" s="39"/>
      <c r="F56" s="188"/>
      <c r="G56" s="199"/>
      <c r="H56" s="188"/>
      <c r="I56" s="188"/>
      <c r="J56" s="135"/>
      <c r="K56" s="135"/>
      <c r="L56" s="200"/>
      <c r="M56" s="135"/>
      <c r="N56" s="43"/>
    </row>
    <row r="57" spans="1:24" s="1" customFormat="1" ht="14.1" customHeight="1">
      <c r="A57" s="6">
        <v>33</v>
      </c>
      <c r="B57" s="196" t="s">
        <v>66</v>
      </c>
      <c r="C57" s="190">
        <v>73.430000000000007</v>
      </c>
      <c r="D57" s="39">
        <v>217.9</v>
      </c>
      <c r="E57" s="39">
        <v>1.1200000000000001</v>
      </c>
      <c r="F57" s="39">
        <f t="shared" ref="F57:F68" si="21">D57</f>
        <v>217.9</v>
      </c>
      <c r="G57" s="39">
        <v>217.9</v>
      </c>
      <c r="H57" s="39">
        <v>0</v>
      </c>
      <c r="I57" s="39">
        <f>E57-H57</f>
        <v>1.1200000000000001</v>
      </c>
      <c r="J57" s="39">
        <v>0.06</v>
      </c>
      <c r="K57" s="39">
        <f>J57</f>
        <v>0.06</v>
      </c>
      <c r="L57" s="153">
        <f t="shared" ref="L57:L69" si="22">I57*100/E57</f>
        <v>100</v>
      </c>
      <c r="M57" s="39">
        <v>0.01</v>
      </c>
      <c r="N57" s="43">
        <v>0</v>
      </c>
    </row>
    <row r="58" spans="1:24" s="1" customFormat="1" ht="14.1" customHeight="1">
      <c r="A58" s="6">
        <v>34</v>
      </c>
      <c r="B58" s="196" t="s">
        <v>67</v>
      </c>
      <c r="C58" s="190">
        <v>158</v>
      </c>
      <c r="D58" s="39">
        <v>211.5</v>
      </c>
      <c r="E58" s="39">
        <v>1.02</v>
      </c>
      <c r="F58" s="39">
        <f t="shared" si="21"/>
        <v>211.5</v>
      </c>
      <c r="G58" s="39">
        <v>211.5</v>
      </c>
      <c r="H58" s="39">
        <v>0</v>
      </c>
      <c r="I58" s="39">
        <f>E58-H58</f>
        <v>1.02</v>
      </c>
      <c r="J58" s="39">
        <v>0.08</v>
      </c>
      <c r="K58" s="39">
        <f>J58</f>
        <v>0.08</v>
      </c>
      <c r="L58" s="153">
        <f t="shared" si="22"/>
        <v>100</v>
      </c>
      <c r="M58" s="39">
        <v>0.1</v>
      </c>
      <c r="N58" s="43">
        <v>0</v>
      </c>
    </row>
    <row r="59" spans="1:24" s="1" customFormat="1" ht="14.1" customHeight="1">
      <c r="A59" s="5"/>
      <c r="B59" s="201"/>
      <c r="C59" s="227" t="s">
        <v>3</v>
      </c>
      <c r="D59" s="228"/>
      <c r="E59" s="228"/>
      <c r="F59" s="229" t="s">
        <v>4</v>
      </c>
      <c r="G59" s="229"/>
      <c r="H59" s="229"/>
      <c r="I59" s="229"/>
      <c r="J59" s="229"/>
      <c r="K59" s="229"/>
      <c r="L59" s="236" t="s">
        <v>5</v>
      </c>
      <c r="M59" s="240" t="s">
        <v>6</v>
      </c>
      <c r="N59" s="233" t="s">
        <v>68</v>
      </c>
    </row>
    <row r="60" spans="1:24" s="1" customFormat="1" ht="14.1" customHeight="1">
      <c r="A60" s="177"/>
      <c r="B60" s="232" t="s">
        <v>8</v>
      </c>
      <c r="C60" s="176" t="s">
        <v>9</v>
      </c>
      <c r="D60" s="178" t="s">
        <v>10</v>
      </c>
      <c r="E60" s="233" t="s">
        <v>11</v>
      </c>
      <c r="F60" s="178" t="s">
        <v>12</v>
      </c>
      <c r="G60" s="13" t="s">
        <v>13</v>
      </c>
      <c r="H60" s="178" t="s">
        <v>14</v>
      </c>
      <c r="I60" s="13" t="s">
        <v>15</v>
      </c>
      <c r="J60" s="178" t="s">
        <v>16</v>
      </c>
      <c r="K60" s="236" t="s">
        <v>17</v>
      </c>
      <c r="L60" s="236"/>
      <c r="M60" s="240"/>
      <c r="N60" s="241"/>
    </row>
    <row r="61" spans="1:24" s="1" customFormat="1" ht="14.1" customHeight="1">
      <c r="A61" s="177"/>
      <c r="B61" s="232"/>
      <c r="C61" s="179"/>
      <c r="D61" s="14"/>
      <c r="E61" s="234"/>
      <c r="F61" s="14" t="s">
        <v>18</v>
      </c>
      <c r="G61" s="17" t="s">
        <v>19</v>
      </c>
      <c r="H61" s="14" t="s">
        <v>20</v>
      </c>
      <c r="I61" s="17"/>
      <c r="J61" s="174" t="s">
        <v>21</v>
      </c>
      <c r="K61" s="236"/>
      <c r="L61" s="236"/>
      <c r="M61" s="240"/>
      <c r="N61" s="241"/>
    </row>
    <row r="62" spans="1:24" s="1" customFormat="1" ht="14.1" customHeight="1">
      <c r="A62" s="177"/>
      <c r="B62" s="202"/>
      <c r="C62" s="179"/>
      <c r="D62" s="14"/>
      <c r="E62" s="234"/>
      <c r="F62" s="14" t="s">
        <v>22</v>
      </c>
      <c r="G62" s="17"/>
      <c r="H62" s="19"/>
      <c r="I62" s="18"/>
      <c r="J62" s="14"/>
      <c r="K62" s="236"/>
      <c r="L62" s="236"/>
      <c r="M62" s="240"/>
      <c r="N62" s="241"/>
    </row>
    <row r="63" spans="1:24" s="1" customFormat="1" ht="14.1" customHeight="1">
      <c r="A63" s="21"/>
      <c r="B63" s="203"/>
      <c r="C63" s="37" t="s">
        <v>23</v>
      </c>
      <c r="D63" s="24" t="s">
        <v>24</v>
      </c>
      <c r="E63" s="235"/>
      <c r="F63" s="24" t="s">
        <v>24</v>
      </c>
      <c r="G63" s="23" t="s">
        <v>24</v>
      </c>
      <c r="H63" s="24" t="s">
        <v>25</v>
      </c>
      <c r="I63" s="23" t="s">
        <v>25</v>
      </c>
      <c r="J63" s="24" t="s">
        <v>26</v>
      </c>
      <c r="K63" s="236"/>
      <c r="L63" s="236"/>
      <c r="M63" s="240"/>
      <c r="N63" s="25">
        <f>N12</f>
        <v>46182</v>
      </c>
      <c r="O63" s="197"/>
    </row>
    <row r="64" spans="1:24" ht="14.1" customHeight="1">
      <c r="A64" s="5">
        <v>1</v>
      </c>
      <c r="B64" s="204">
        <v>2</v>
      </c>
      <c r="C64" s="181">
        <v>3</v>
      </c>
      <c r="D64" s="182">
        <v>4</v>
      </c>
      <c r="E64" s="181">
        <v>5</v>
      </c>
      <c r="F64" s="183">
        <v>6</v>
      </c>
      <c r="G64" s="181">
        <v>7</v>
      </c>
      <c r="H64" s="183">
        <v>8</v>
      </c>
      <c r="I64" s="181">
        <v>9</v>
      </c>
      <c r="J64" s="184">
        <v>10</v>
      </c>
      <c r="K64" s="181">
        <v>11</v>
      </c>
      <c r="L64" s="185">
        <v>12</v>
      </c>
      <c r="M64" s="185">
        <v>13</v>
      </c>
      <c r="N64" s="43"/>
      <c r="O64" s="197"/>
      <c r="P64"/>
      <c r="Q64"/>
      <c r="R64"/>
      <c r="S64"/>
      <c r="T64"/>
      <c r="U64"/>
      <c r="V64"/>
      <c r="W64"/>
      <c r="X64"/>
    </row>
    <row r="65" spans="1:15" s="1" customFormat="1" ht="14.1" customHeight="1">
      <c r="A65" s="6">
        <v>35</v>
      </c>
      <c r="B65" s="196" t="s">
        <v>69</v>
      </c>
      <c r="C65" s="190">
        <v>156.4</v>
      </c>
      <c r="D65" s="39">
        <v>189.2</v>
      </c>
      <c r="E65" s="39">
        <v>1.58</v>
      </c>
      <c r="F65" s="39">
        <f t="shared" si="21"/>
        <v>189.2</v>
      </c>
      <c r="G65" s="39">
        <v>189.2</v>
      </c>
      <c r="H65" s="39">
        <v>0</v>
      </c>
      <c r="I65" s="39">
        <f>E65-H65</f>
        <v>1.58</v>
      </c>
      <c r="J65" s="39">
        <v>0.09</v>
      </c>
      <c r="K65" s="39">
        <f>J65</f>
        <v>0.09</v>
      </c>
      <c r="L65" s="153">
        <f t="shared" si="22"/>
        <v>100</v>
      </c>
      <c r="M65" s="39">
        <v>0.06</v>
      </c>
      <c r="N65" s="43">
        <v>0</v>
      </c>
      <c r="O65" s="197"/>
    </row>
    <row r="66" spans="1:15" s="1" customFormat="1" ht="14.1" customHeight="1">
      <c r="A66" s="6">
        <v>36</v>
      </c>
      <c r="B66" s="196" t="s">
        <v>70</v>
      </c>
      <c r="C66" s="190">
        <v>109.5</v>
      </c>
      <c r="D66" s="39">
        <v>184.5</v>
      </c>
      <c r="E66" s="39">
        <v>1.45</v>
      </c>
      <c r="F66" s="39">
        <f t="shared" si="21"/>
        <v>184.5</v>
      </c>
      <c r="G66" s="39">
        <v>184.5</v>
      </c>
      <c r="H66" s="39">
        <f t="shared" ref="H66" si="23">(D66-G66)*10000*C66/1000000</f>
        <v>0</v>
      </c>
      <c r="I66" s="39">
        <f>E66-H66</f>
        <v>1.45</v>
      </c>
      <c r="J66" s="39">
        <v>0.08</v>
      </c>
      <c r="K66" s="39">
        <f>J66</f>
        <v>0.08</v>
      </c>
      <c r="L66" s="153">
        <f t="shared" si="22"/>
        <v>100</v>
      </c>
      <c r="M66" s="39">
        <v>7.0000000000000007E-2</v>
      </c>
      <c r="N66" s="43">
        <v>0</v>
      </c>
      <c r="O66" s="187"/>
    </row>
    <row r="67" spans="1:15" s="1" customFormat="1" ht="14.1" customHeight="1">
      <c r="A67" s="6">
        <v>37</v>
      </c>
      <c r="B67" s="48" t="s">
        <v>71</v>
      </c>
      <c r="C67" s="135">
        <v>105</v>
      </c>
      <c r="D67" s="39">
        <v>182.6</v>
      </c>
      <c r="E67" s="39">
        <v>1.7</v>
      </c>
      <c r="F67" s="39">
        <f t="shared" si="21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153" t="s">
        <v>72</v>
      </c>
      <c r="M67" s="39">
        <v>0.08</v>
      </c>
      <c r="N67" s="43"/>
      <c r="O67" s="187"/>
    </row>
    <row r="68" spans="1:15" s="1" customFormat="1" ht="14.1" customHeight="1">
      <c r="A68" s="6">
        <v>38</v>
      </c>
      <c r="B68" s="82" t="s">
        <v>73</v>
      </c>
      <c r="C68" s="135">
        <v>124.8</v>
      </c>
      <c r="D68" s="39">
        <v>97.97</v>
      </c>
      <c r="E68" s="39">
        <v>2.5</v>
      </c>
      <c r="F68" s="39">
        <f t="shared" si="21"/>
        <v>97.97</v>
      </c>
      <c r="G68" s="39">
        <v>98.01</v>
      </c>
      <c r="H68" s="39">
        <f>(D68-G68)*10000*C68/1000000</f>
        <v>-4.9920000000007798E-2</v>
      </c>
      <c r="I68" s="39">
        <f>E68-H68</f>
        <v>2.54992000000001</v>
      </c>
      <c r="J68" s="39">
        <v>0.15</v>
      </c>
      <c r="K68" s="39">
        <f>J68</f>
        <v>0.15</v>
      </c>
      <c r="L68" s="153">
        <f t="shared" si="22"/>
        <v>101.99679999999999</v>
      </c>
      <c r="M68" s="39">
        <v>0.15</v>
      </c>
      <c r="N68" s="43">
        <v>0</v>
      </c>
    </row>
    <row r="69" spans="1:15" s="1" customFormat="1" ht="14.1" customHeight="1">
      <c r="A69" s="6"/>
      <c r="B69" s="51" t="s">
        <v>38</v>
      </c>
      <c r="C69" s="52">
        <f>C57+C58+C65+C66+C67+C68</f>
        <v>727.13</v>
      </c>
      <c r="D69" s="53"/>
      <c r="E69" s="75">
        <f>E68+E66+E65+E58+E57+E67</f>
        <v>9.3699999999999992</v>
      </c>
      <c r="F69" s="75"/>
      <c r="G69" s="76"/>
      <c r="H69" s="75">
        <f>H68+H66+H65+H58+H57</f>
        <v>-4.9920000000007798E-2</v>
      </c>
      <c r="I69" s="75">
        <f>I68+I66+I65+I58+I57</f>
        <v>7.7199200000000099</v>
      </c>
      <c r="J69" s="75"/>
      <c r="K69" s="75"/>
      <c r="L69" s="56">
        <f t="shared" si="22"/>
        <v>82.389754535752502</v>
      </c>
      <c r="M69" s="75"/>
      <c r="N69" s="43"/>
    </row>
    <row r="70" spans="1:15" s="1" customFormat="1" ht="14.1" customHeight="1">
      <c r="A70" s="6"/>
      <c r="B70" s="51" t="s">
        <v>74</v>
      </c>
      <c r="C70" s="52"/>
      <c r="D70" s="205"/>
      <c r="E70" s="206"/>
      <c r="F70" s="205"/>
      <c r="G70" s="207"/>
      <c r="H70" s="205"/>
      <c r="I70" s="205"/>
      <c r="J70" s="39"/>
      <c r="K70" s="205"/>
      <c r="L70" s="41"/>
      <c r="M70" s="205"/>
      <c r="N70" s="43"/>
    </row>
    <row r="71" spans="1:15" s="1" customFormat="1" ht="14.1" customHeight="1">
      <c r="A71" s="6">
        <v>39</v>
      </c>
      <c r="B71" s="48" t="s">
        <v>75</v>
      </c>
      <c r="C71" s="208">
        <v>78</v>
      </c>
      <c r="D71" s="209">
        <v>174.5</v>
      </c>
      <c r="E71" s="209"/>
      <c r="F71" s="39"/>
      <c r="G71" s="210">
        <v>173.74</v>
      </c>
      <c r="H71" s="210">
        <v>0.59</v>
      </c>
      <c r="I71" s="210">
        <f t="shared" ref="I71" si="24">E71-H71</f>
        <v>-0.59</v>
      </c>
      <c r="J71" s="211">
        <v>0</v>
      </c>
      <c r="K71" s="211">
        <v>0</v>
      </c>
      <c r="L71" s="212" t="e">
        <f>I71/E71*100</f>
        <v>#DIV/0!</v>
      </c>
      <c r="M71" s="210">
        <v>0.02</v>
      </c>
      <c r="N71" s="43"/>
      <c r="O71" s="213"/>
    </row>
    <row r="72" spans="1:15" ht="14.1" customHeight="1">
      <c r="A72" s="6">
        <v>40</v>
      </c>
      <c r="B72" s="48" t="s">
        <v>76</v>
      </c>
      <c r="C72" s="190">
        <v>220</v>
      </c>
      <c r="D72" s="39">
        <v>168.8</v>
      </c>
      <c r="E72" s="39">
        <v>4.8</v>
      </c>
      <c r="F72" s="39">
        <f t="shared" ref="F72" si="25">D72</f>
        <v>168.8</v>
      </c>
      <c r="G72" s="39">
        <v>168.55</v>
      </c>
      <c r="H72" s="39">
        <f>(D72-G72)*10000*C72/1000000</f>
        <v>0.55000000000000004</v>
      </c>
      <c r="I72" s="39">
        <f t="shared" ref="I72" si="26">E72-H72</f>
        <v>4.25</v>
      </c>
      <c r="J72" s="39">
        <v>0</v>
      </c>
      <c r="K72" s="39">
        <f>J72</f>
        <v>0</v>
      </c>
      <c r="L72" s="153">
        <f t="shared" ref="L72:L73" si="27">I72*100/E72</f>
        <v>88.541666666666671</v>
      </c>
      <c r="M72" s="39">
        <v>7.0000000000000007E-2</v>
      </c>
      <c r="N72" s="43">
        <v>0.01</v>
      </c>
      <c r="O72" s="197"/>
    </row>
    <row r="73" spans="1:15" ht="14.1" customHeight="1">
      <c r="A73" s="6"/>
      <c r="B73" s="51" t="s">
        <v>38</v>
      </c>
      <c r="C73" s="52">
        <f>SUM(C71:C72)</f>
        <v>298</v>
      </c>
      <c r="D73" s="53"/>
      <c r="E73" s="75">
        <f>SUM(E72:E72)</f>
        <v>4.8</v>
      </c>
      <c r="F73" s="75"/>
      <c r="G73" s="76"/>
      <c r="H73" s="75">
        <f>SUM(H72:H72)</f>
        <v>0.55000000000000004</v>
      </c>
      <c r="I73" s="75">
        <f>SUM(I72:I72)</f>
        <v>4.25</v>
      </c>
      <c r="J73" s="54"/>
      <c r="K73" s="75"/>
      <c r="L73" s="56">
        <f t="shared" si="27"/>
        <v>88.541666666666671</v>
      </c>
      <c r="M73" s="75"/>
      <c r="N73" s="43"/>
    </row>
    <row r="74" spans="1:15" ht="14.1" customHeight="1">
      <c r="A74" s="6"/>
      <c r="B74" s="51" t="s">
        <v>77</v>
      </c>
      <c r="C74" s="52"/>
      <c r="D74" s="39"/>
      <c r="E74" s="198"/>
      <c r="F74" s="198"/>
      <c r="G74" s="214"/>
      <c r="H74" s="198"/>
      <c r="I74" s="198"/>
      <c r="J74" s="198"/>
      <c r="K74" s="198"/>
      <c r="L74" s="215"/>
      <c r="M74" s="198"/>
      <c r="N74" s="43"/>
    </row>
    <row r="75" spans="1:15">
      <c r="A75" s="6">
        <v>41</v>
      </c>
      <c r="B75" s="82" t="s">
        <v>78</v>
      </c>
      <c r="C75" s="135">
        <v>54.1</v>
      </c>
      <c r="D75" s="135">
        <v>152.5</v>
      </c>
      <c r="E75" s="135">
        <v>1.42</v>
      </c>
      <c r="F75" s="39">
        <f>D75</f>
        <v>152.5</v>
      </c>
      <c r="G75" s="135">
        <v>149.85</v>
      </c>
      <c r="H75" s="39">
        <v>1.4</v>
      </c>
      <c r="I75" s="39">
        <f>E75-H75</f>
        <v>0.02</v>
      </c>
      <c r="J75" s="135">
        <v>0</v>
      </c>
      <c r="K75" s="135">
        <f t="shared" ref="K75" si="28">J75</f>
        <v>0</v>
      </c>
      <c r="L75" s="153">
        <f t="shared" ref="L75:L77" si="29">I75*100/E75</f>
        <v>1.40845070422535</v>
      </c>
      <c r="M75" s="135">
        <v>0.05</v>
      </c>
      <c r="N75" s="43">
        <v>0</v>
      </c>
      <c r="O75" s="187"/>
    </row>
    <row r="76" spans="1:15">
      <c r="A76" s="6"/>
      <c r="B76" s="51" t="s">
        <v>79</v>
      </c>
      <c r="C76" s="52"/>
      <c r="D76" s="135"/>
      <c r="E76" s="135"/>
      <c r="F76" s="135"/>
      <c r="G76" s="216"/>
      <c r="H76" s="135"/>
      <c r="I76" s="39"/>
      <c r="J76" s="135"/>
      <c r="K76" s="135"/>
      <c r="L76" s="217"/>
      <c r="M76" s="135"/>
      <c r="N76" s="158"/>
      <c r="O76" s="218"/>
    </row>
    <row r="77" spans="1:15" ht="26.25" customHeight="1">
      <c r="A77" s="6">
        <v>42</v>
      </c>
      <c r="B77" s="48" t="s">
        <v>80</v>
      </c>
      <c r="C77" s="135">
        <v>59.6</v>
      </c>
      <c r="D77" s="135">
        <v>159.87</v>
      </c>
      <c r="E77" s="135">
        <v>1.19</v>
      </c>
      <c r="F77" s="135">
        <f>D77</f>
        <v>159.87</v>
      </c>
      <c r="G77" s="135">
        <v>159.91</v>
      </c>
      <c r="H77" s="135">
        <f>(D77-G77)*10000*C77/1000000</f>
        <v>-2.3839999999995257E-2</v>
      </c>
      <c r="I77" s="135">
        <f>E77-H77</f>
        <v>1.2138399999999951</v>
      </c>
      <c r="J77" s="135">
        <v>0.02</v>
      </c>
      <c r="K77" s="135">
        <f>J77</f>
        <v>0.02</v>
      </c>
      <c r="L77" s="217">
        <f t="shared" si="29"/>
        <v>102.00336134453741</v>
      </c>
      <c r="M77" s="135">
        <v>0.01</v>
      </c>
      <c r="N77" s="43">
        <v>0.04</v>
      </c>
      <c r="O77" s="219"/>
    </row>
    <row r="78" spans="1:15">
      <c r="A78" s="6"/>
      <c r="B78" s="51" t="s">
        <v>81</v>
      </c>
      <c r="C78" s="52"/>
      <c r="D78" s="135"/>
      <c r="E78" s="135"/>
      <c r="F78" s="135"/>
      <c r="G78" s="216"/>
      <c r="H78" s="135"/>
      <c r="I78" s="135"/>
      <c r="J78" s="135"/>
      <c r="K78" s="135"/>
      <c r="L78" s="141"/>
      <c r="M78" s="135"/>
      <c r="N78" s="158"/>
      <c r="O78" s="218"/>
    </row>
    <row r="79" spans="1:15">
      <c r="A79" s="65"/>
      <c r="B79" s="220" t="s">
        <v>82</v>
      </c>
      <c r="C79" s="221">
        <f>C25+C33+C38+C43+C55+C69+C73+C75+C77</f>
        <v>6101.0439999999999</v>
      </c>
      <c r="D79" s="39"/>
      <c r="E79" s="75">
        <f>E25+E33+E38+E43+E55+E69+E73+E75+E77</f>
        <v>109.36799999999999</v>
      </c>
      <c r="F79" s="75"/>
      <c r="G79" s="75"/>
      <c r="H79" s="75">
        <f>H25+H33+H38+H43+H55+H69+H73+H75+H77</f>
        <v>2.8340331999999409</v>
      </c>
      <c r="I79" s="56">
        <f>I25+I33+I38+I43+I55+I69+I73+I75+I77</f>
        <v>104.83396680000006</v>
      </c>
      <c r="J79" s="75"/>
      <c r="K79" s="75"/>
      <c r="L79" s="75">
        <f>I79*100/E79</f>
        <v>95.854332894448149</v>
      </c>
      <c r="M79" s="198"/>
      <c r="N79" s="158"/>
      <c r="O79" s="222"/>
    </row>
    <row r="80" spans="1:15">
      <c r="A80" s="160"/>
      <c r="B80" s="230" t="s">
        <v>83</v>
      </c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158"/>
      <c r="O80" s="218"/>
    </row>
    <row r="81" spans="1:15" customFormat="1">
      <c r="A81" s="162">
        <v>1</v>
      </c>
      <c r="B81" s="163" t="s">
        <v>84</v>
      </c>
      <c r="C81" s="164">
        <v>116.98</v>
      </c>
      <c r="D81" s="164">
        <v>176.4</v>
      </c>
      <c r="E81" s="164">
        <v>2.36</v>
      </c>
      <c r="F81" s="39">
        <f t="shared" ref="F81:F83" si="30">D81</f>
        <v>176.4</v>
      </c>
      <c r="G81" s="39">
        <v>175.65</v>
      </c>
      <c r="H81" s="39">
        <f>(D81-G81)*10000*C81/1000000</f>
        <v>0.87734999999999996</v>
      </c>
      <c r="I81" s="39">
        <f>E81-H81</f>
        <v>1.48265</v>
      </c>
      <c r="J81" s="164">
        <v>0.02</v>
      </c>
      <c r="K81" s="164">
        <f>J81</f>
        <v>0.02</v>
      </c>
      <c r="L81" s="153">
        <f t="shared" ref="L81:L84" si="31">I81*100/E81</f>
        <v>62.8241525423729</v>
      </c>
      <c r="M81" s="164"/>
      <c r="N81" s="43">
        <v>0</v>
      </c>
      <c r="O81" s="223"/>
    </row>
    <row r="82" spans="1:15">
      <c r="A82" s="165">
        <v>2</v>
      </c>
      <c r="B82" s="48" t="s">
        <v>85</v>
      </c>
      <c r="C82" s="39">
        <v>339</v>
      </c>
      <c r="D82" s="39">
        <v>169.5</v>
      </c>
      <c r="E82" s="39">
        <v>4.0599999999999996</v>
      </c>
      <c r="F82" s="39">
        <f t="shared" si="30"/>
        <v>169.5</v>
      </c>
      <c r="G82" s="39">
        <v>169.22</v>
      </c>
      <c r="H82" s="39">
        <f>(D82-G82)*10000*C82/1000000</f>
        <v>0.94920000000000382</v>
      </c>
      <c r="I82" s="39">
        <f>E82-H82</f>
        <v>3.1107999999999958</v>
      </c>
      <c r="J82" s="39">
        <v>0.47</v>
      </c>
      <c r="K82" s="39">
        <f>J82</f>
        <v>0.47</v>
      </c>
      <c r="L82" s="153">
        <f t="shared" si="31"/>
        <v>76.620689655172313</v>
      </c>
      <c r="M82" s="39"/>
      <c r="N82" s="43">
        <v>-0.03</v>
      </c>
      <c r="O82"/>
    </row>
    <row r="83" spans="1:15">
      <c r="A83" s="165">
        <v>3</v>
      </c>
      <c r="B83" s="82" t="s">
        <v>86</v>
      </c>
      <c r="C83" s="39">
        <v>40.200000000000003</v>
      </c>
      <c r="D83" s="39">
        <v>180.1</v>
      </c>
      <c r="E83" s="39">
        <v>1</v>
      </c>
      <c r="F83" s="39">
        <f t="shared" si="30"/>
        <v>180.1</v>
      </c>
      <c r="G83" s="39">
        <v>178.9</v>
      </c>
      <c r="H83" s="39">
        <f>(D83-G83)*10000*C83/1000000</f>
        <v>0.482399999999995</v>
      </c>
      <c r="I83" s="39">
        <f>E83-H83</f>
        <v>0.51760000000000495</v>
      </c>
      <c r="J83" s="39">
        <v>0</v>
      </c>
      <c r="K83" s="39">
        <v>0</v>
      </c>
      <c r="L83" s="153">
        <f t="shared" si="31"/>
        <v>51.760000000000502</v>
      </c>
      <c r="M83" s="39"/>
      <c r="N83" s="43">
        <v>0</v>
      </c>
    </row>
    <row r="84" spans="1:15">
      <c r="A84" s="166"/>
      <c r="B84" s="167"/>
      <c r="C84" s="75"/>
      <c r="D84" s="75"/>
      <c r="E84" s="75">
        <f>SUM(E81:E83)</f>
        <v>7.42</v>
      </c>
      <c r="F84" s="75"/>
      <c r="G84" s="168"/>
      <c r="H84" s="75">
        <f>SUM(H81:H83)</f>
        <v>2.3089499999999985</v>
      </c>
      <c r="I84" s="75">
        <f>SUM(I81:I83)</f>
        <v>5.1110500000000005</v>
      </c>
      <c r="J84" s="75"/>
      <c r="K84" s="75"/>
      <c r="L84" s="56">
        <f t="shared" si="31"/>
        <v>68.88207547169813</v>
      </c>
      <c r="M84" s="75"/>
      <c r="N84" s="158"/>
    </row>
    <row r="85" spans="1:15">
      <c r="A85" s="169"/>
      <c r="B85" s="170" t="s">
        <v>99</v>
      </c>
      <c r="C85" s="19"/>
      <c r="D85" s="19"/>
      <c r="E85" s="19"/>
      <c r="F85" s="19"/>
      <c r="G85" s="19"/>
      <c r="H85" s="19"/>
      <c r="I85" s="19"/>
      <c r="J85" s="19"/>
      <c r="K85" s="19"/>
      <c r="L85" s="171"/>
      <c r="M85" s="19" t="s">
        <v>2</v>
      </c>
      <c r="N85" s="169" t="s">
        <v>2</v>
      </c>
    </row>
    <row r="86" spans="1:15">
      <c r="N86" s="3"/>
    </row>
  </sheetData>
  <mergeCells count="20">
    <mergeCell ref="N8:N11"/>
    <mergeCell ref="N59:N62"/>
    <mergeCell ref="C59:E59"/>
    <mergeCell ref="F59:K59"/>
    <mergeCell ref="B80:M80"/>
    <mergeCell ref="B9:B10"/>
    <mergeCell ref="B60:B61"/>
    <mergeCell ref="E9:E12"/>
    <mergeCell ref="E60:E63"/>
    <mergeCell ref="K9:K12"/>
    <mergeCell ref="K60:K63"/>
    <mergeCell ref="L8:L12"/>
    <mergeCell ref="L59:L63"/>
    <mergeCell ref="M8:M12"/>
    <mergeCell ref="M59:M63"/>
    <mergeCell ref="B5:M5"/>
    <mergeCell ref="B6:M6"/>
    <mergeCell ref="B7:M7"/>
    <mergeCell ref="C8:E8"/>
    <mergeCell ref="F8:K8"/>
  </mergeCells>
  <pageMargins left="0.90551181102362199" right="0" top="0.74803149606299202" bottom="0.74803149606299202" header="0.31496062992126" footer="0.31496062992126"/>
  <pageSetup paperSize="9" scale="95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AH118"/>
  <sheetViews>
    <sheetView workbookViewId="0">
      <pane xSplit="13" ySplit="13" topLeftCell="N74" activePane="bottomRight" state="frozen"/>
      <selection pane="topRight"/>
      <selection pane="bottomLeft"/>
      <selection pane="bottomRight" activeCell="B90" sqref="B90"/>
    </sheetView>
  </sheetViews>
  <sheetFormatPr defaultColWidth="9" defaultRowHeight="15"/>
  <cols>
    <col min="1" max="1" width="2.5703125" customWidth="1"/>
    <col min="2" max="2" width="17.5703125" customWidth="1"/>
    <col min="3" max="3" width="6.42578125" customWidth="1"/>
    <col min="4" max="4" width="6" customWidth="1"/>
    <col min="5" max="5" width="6.7109375" customWidth="1"/>
    <col min="6" max="6" width="6.42578125" customWidth="1"/>
    <col min="7" max="7" width="6" style="1" customWidth="1"/>
    <col min="8" max="8" width="6.42578125" style="1" customWidth="1"/>
    <col min="9" max="9" width="7" style="1" customWidth="1"/>
    <col min="10" max="10" width="5.140625" style="1" customWidth="1"/>
    <col min="11" max="11" width="5.42578125" style="1" customWidth="1"/>
    <col min="12" max="12" width="4.85546875" style="1" customWidth="1"/>
    <col min="13" max="13" width="6.5703125" style="1" customWidth="1"/>
    <col min="14" max="14" width="8.7109375" style="1" customWidth="1"/>
    <col min="15" max="24" width="9.140625" style="1"/>
  </cols>
  <sheetData>
    <row r="5" spans="1:15" ht="14.25" customHeight="1">
      <c r="A5" s="2" t="s">
        <v>2</v>
      </c>
      <c r="B5" s="242" t="s">
        <v>0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</row>
    <row r="6" spans="1:15" ht="14.25" customHeight="1">
      <c r="A6" s="2"/>
      <c r="B6" s="242" t="s">
        <v>87</v>
      </c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</row>
    <row r="7" spans="1:15" ht="13.5" customHeight="1">
      <c r="A7" s="2"/>
      <c r="B7" s="243" t="str">
        <f>Лист1!B7</f>
        <v>станом на 16 червня 2026р.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3"/>
    </row>
    <row r="8" spans="1:15" ht="12.75" customHeight="1">
      <c r="A8" s="4"/>
      <c r="B8" s="5"/>
      <c r="C8" s="244" t="s">
        <v>3</v>
      </c>
      <c r="D8" s="245"/>
      <c r="E8" s="246"/>
      <c r="F8" s="247" t="s">
        <v>4</v>
      </c>
      <c r="G8" s="248"/>
      <c r="H8" s="249"/>
      <c r="I8" s="249"/>
      <c r="J8" s="249"/>
      <c r="K8" s="250"/>
      <c r="L8" s="233" t="s">
        <v>5</v>
      </c>
      <c r="M8" s="252" t="s">
        <v>6</v>
      </c>
      <c r="N8" s="233" t="s">
        <v>88</v>
      </c>
      <c r="O8" s="236" t="s">
        <v>89</v>
      </c>
    </row>
    <row r="9" spans="1:15">
      <c r="A9" s="10"/>
      <c r="B9" s="231" t="s">
        <v>8</v>
      </c>
      <c r="C9" s="12" t="s">
        <v>9</v>
      </c>
      <c r="D9" s="13" t="s">
        <v>10</v>
      </c>
      <c r="E9" s="13" t="s">
        <v>90</v>
      </c>
      <c r="F9" s="14" t="s">
        <v>12</v>
      </c>
      <c r="G9" s="13" t="s">
        <v>13</v>
      </c>
      <c r="H9" s="13" t="s">
        <v>14</v>
      </c>
      <c r="I9" s="14" t="s">
        <v>15</v>
      </c>
      <c r="J9" s="13" t="s">
        <v>16</v>
      </c>
      <c r="K9" s="233" t="s">
        <v>17</v>
      </c>
      <c r="L9" s="241"/>
      <c r="M9" s="253"/>
      <c r="N9" s="241"/>
      <c r="O9" s="236"/>
    </row>
    <row r="10" spans="1:15">
      <c r="A10" s="10"/>
      <c r="B10" s="231"/>
      <c r="C10" s="15"/>
      <c r="D10" s="16"/>
      <c r="E10" s="17" t="s">
        <v>91</v>
      </c>
      <c r="F10" s="14" t="s">
        <v>18</v>
      </c>
      <c r="G10" s="17" t="s">
        <v>22</v>
      </c>
      <c r="H10" s="17" t="s">
        <v>92</v>
      </c>
      <c r="I10" s="14"/>
      <c r="J10" s="11" t="s">
        <v>21</v>
      </c>
      <c r="K10" s="241"/>
      <c r="L10" s="241"/>
      <c r="M10" s="253"/>
      <c r="N10" s="241"/>
      <c r="O10" s="236"/>
    </row>
    <row r="11" spans="1:15">
      <c r="A11" s="10"/>
      <c r="B11" s="15"/>
      <c r="C11" s="15"/>
      <c r="D11" s="16"/>
      <c r="E11" s="18"/>
      <c r="F11" s="14" t="s">
        <v>22</v>
      </c>
      <c r="G11" s="17"/>
      <c r="H11" s="18"/>
      <c r="I11" s="19"/>
      <c r="J11" s="17"/>
      <c r="K11" s="241"/>
      <c r="L11" s="241"/>
      <c r="M11" s="253"/>
      <c r="N11" s="241"/>
      <c r="O11" s="236"/>
    </row>
    <row r="12" spans="1:15" ht="15" customHeight="1">
      <c r="A12" s="20"/>
      <c r="B12" s="21"/>
      <c r="C12" s="21" t="s">
        <v>23</v>
      </c>
      <c r="D12" s="22" t="s">
        <v>24</v>
      </c>
      <c r="E12" s="23" t="s">
        <v>25</v>
      </c>
      <c r="F12" s="24" t="s">
        <v>24</v>
      </c>
      <c r="G12" s="23" t="s">
        <v>24</v>
      </c>
      <c r="H12" s="23" t="s">
        <v>25</v>
      </c>
      <c r="I12" s="14" t="s">
        <v>25</v>
      </c>
      <c r="J12" s="23" t="s">
        <v>26</v>
      </c>
      <c r="K12" s="251"/>
      <c r="L12" s="251"/>
      <c r="M12" s="254"/>
      <c r="N12" s="25">
        <f>Лист1!N12</f>
        <v>46182</v>
      </c>
      <c r="O12" s="26"/>
    </row>
    <row r="13" spans="1:15" ht="12" customHeight="1">
      <c r="A13" s="4">
        <v>1</v>
      </c>
      <c r="B13" s="27">
        <v>2</v>
      </c>
      <c r="C13" s="27">
        <v>3</v>
      </c>
      <c r="D13" s="27">
        <v>4</v>
      </c>
      <c r="E13" s="27">
        <v>5</v>
      </c>
      <c r="F13" s="27">
        <v>6</v>
      </c>
      <c r="G13" s="28">
        <v>7</v>
      </c>
      <c r="H13" s="27">
        <v>8</v>
      </c>
      <c r="I13" s="27">
        <v>9</v>
      </c>
      <c r="J13" s="27">
        <v>10</v>
      </c>
      <c r="K13" s="27">
        <v>11</v>
      </c>
      <c r="L13" s="27">
        <v>12</v>
      </c>
      <c r="M13" s="29">
        <v>13</v>
      </c>
      <c r="N13" s="30">
        <v>14</v>
      </c>
      <c r="O13" s="26"/>
    </row>
    <row r="14" spans="1:15" ht="11.25" customHeight="1">
      <c r="A14" s="31"/>
      <c r="B14" s="9" t="s">
        <v>27</v>
      </c>
      <c r="C14" s="8"/>
      <c r="D14" s="32"/>
      <c r="E14" s="32"/>
      <c r="F14" s="32"/>
      <c r="G14" s="32"/>
      <c r="H14" s="32"/>
      <c r="I14" s="32"/>
      <c r="J14" s="32"/>
      <c r="K14" s="32"/>
      <c r="L14" s="33"/>
      <c r="M14" s="34"/>
      <c r="N14" s="35"/>
      <c r="O14" s="26"/>
    </row>
    <row r="15" spans="1:15" s="1" customFormat="1" ht="14.1" customHeight="1">
      <c r="A15" s="36">
        <v>1</v>
      </c>
      <c r="B15" s="37" t="s">
        <v>28</v>
      </c>
      <c r="C15" s="38">
        <v>315.79399999999998</v>
      </c>
      <c r="D15" s="39">
        <v>177</v>
      </c>
      <c r="E15" s="40">
        <v>8.24</v>
      </c>
      <c r="F15" s="39">
        <f>Лист1!F15</f>
        <v>177</v>
      </c>
      <c r="G15" s="39">
        <f>Лист1!G15</f>
        <v>176.82</v>
      </c>
      <c r="H15" s="39">
        <f>Лист1!H15</f>
        <v>0.56842920000002151</v>
      </c>
      <c r="I15" s="39">
        <f>E15-H15</f>
        <v>7.6715707999999783</v>
      </c>
      <c r="J15" s="39">
        <f>Лист1!J15</f>
        <v>0.87</v>
      </c>
      <c r="K15" s="39">
        <f>J15</f>
        <v>0.87</v>
      </c>
      <c r="L15" s="41">
        <f t="shared" ref="L15:L25" si="0">I15*100/E15</f>
        <v>93.101587378640502</v>
      </c>
      <c r="M15" s="42">
        <v>0.35</v>
      </c>
      <c r="N15" s="43">
        <f>Лист1!N15</f>
        <v>-0.02</v>
      </c>
      <c r="O15" s="43">
        <f>G15-D15</f>
        <v>-0.18000000000000682</v>
      </c>
    </row>
    <row r="16" spans="1:15" s="1" customFormat="1" ht="14.1" customHeight="1">
      <c r="A16" s="36">
        <v>2</v>
      </c>
      <c r="B16" s="37" t="s">
        <v>29</v>
      </c>
      <c r="C16" s="38">
        <v>120</v>
      </c>
      <c r="D16" s="39">
        <v>167.5</v>
      </c>
      <c r="E16" s="40">
        <v>3.44</v>
      </c>
      <c r="F16" s="39">
        <f t="shared" ref="F16:F24" si="1">D16</f>
        <v>167.5</v>
      </c>
      <c r="G16" s="39">
        <f>Лист1!G16</f>
        <v>167.56</v>
      </c>
      <c r="H16" s="39">
        <v>0</v>
      </c>
      <c r="I16" s="39">
        <f t="shared" ref="I16:I24" si="2">E16-H16</f>
        <v>3.44</v>
      </c>
      <c r="J16" s="39">
        <f>Лист1!J16</f>
        <v>3.2</v>
      </c>
      <c r="K16" s="39">
        <f t="shared" ref="K16:K24" si="3">J16</f>
        <v>3.2</v>
      </c>
      <c r="L16" s="41">
        <f t="shared" si="0"/>
        <v>100</v>
      </c>
      <c r="M16" s="42">
        <v>0.8</v>
      </c>
      <c r="N16" s="43">
        <f>Лист1!N16</f>
        <v>0</v>
      </c>
      <c r="O16" s="43">
        <f t="shared" ref="O16:O24" si="4">G16-D16</f>
        <v>6.0000000000002301E-2</v>
      </c>
    </row>
    <row r="17" spans="1:33" s="1" customFormat="1" ht="14.1" customHeight="1">
      <c r="A17" s="36">
        <v>3</v>
      </c>
      <c r="B17" s="33" t="s">
        <v>30</v>
      </c>
      <c r="C17" s="44">
        <v>220</v>
      </c>
      <c r="D17" s="39">
        <v>164</v>
      </c>
      <c r="E17" s="40">
        <v>1.5</v>
      </c>
      <c r="F17" s="39">
        <f t="shared" si="1"/>
        <v>164</v>
      </c>
      <c r="G17" s="39">
        <f>Лист1!G17</f>
        <v>164.07</v>
      </c>
      <c r="H17" s="39">
        <f>Лист1!H17</f>
        <v>-0.15399999999998498</v>
      </c>
      <c r="I17" s="39">
        <f t="shared" si="2"/>
        <v>1.653999999999985</v>
      </c>
      <c r="J17" s="39">
        <f>Лист1!J17</f>
        <v>3.5</v>
      </c>
      <c r="K17" s="39">
        <f t="shared" si="3"/>
        <v>3.5</v>
      </c>
      <c r="L17" s="41">
        <f t="shared" si="0"/>
        <v>110.26666666666567</v>
      </c>
      <c r="M17" s="42">
        <v>0.95</v>
      </c>
      <c r="N17" s="43">
        <f>Лист1!N17</f>
        <v>0.01</v>
      </c>
      <c r="O17" s="43">
        <f t="shared" si="4"/>
        <v>6.9999999999993179E-2</v>
      </c>
    </row>
    <row r="18" spans="1:33" s="1" customFormat="1" ht="14.1" customHeight="1">
      <c r="A18" s="36">
        <v>4</v>
      </c>
      <c r="B18" s="33" t="s">
        <v>31</v>
      </c>
      <c r="C18" s="44">
        <v>538.41999999999996</v>
      </c>
      <c r="D18" s="39">
        <v>157.5</v>
      </c>
      <c r="E18" s="40">
        <v>16.96</v>
      </c>
      <c r="F18" s="39">
        <f t="shared" si="1"/>
        <v>157.5</v>
      </c>
      <c r="G18" s="39">
        <f>Лист1!G18</f>
        <v>157.53</v>
      </c>
      <c r="H18" s="39">
        <f>Лист1!H18</f>
        <v>-0.16152600000000611</v>
      </c>
      <c r="I18" s="39">
        <f t="shared" si="2"/>
        <v>17.121526000000006</v>
      </c>
      <c r="J18" s="39">
        <f>Лист1!J18</f>
        <v>5</v>
      </c>
      <c r="K18" s="39">
        <f t="shared" si="3"/>
        <v>5</v>
      </c>
      <c r="L18" s="41">
        <f t="shared" si="0"/>
        <v>100.95239386792456</v>
      </c>
      <c r="M18" s="42">
        <v>1.5</v>
      </c>
      <c r="N18" s="43">
        <f>Лист1!N18</f>
        <v>-0.02</v>
      </c>
      <c r="O18" s="43">
        <f t="shared" si="4"/>
        <v>3.0000000000001137E-2</v>
      </c>
    </row>
    <row r="19" spans="1:33" s="1" customFormat="1" ht="14.1" customHeight="1">
      <c r="A19" s="36">
        <v>5</v>
      </c>
      <c r="B19" s="33" t="s">
        <v>32</v>
      </c>
      <c r="C19" s="44">
        <v>165</v>
      </c>
      <c r="D19" s="39">
        <v>144.4</v>
      </c>
      <c r="E19" s="40">
        <v>2.42</v>
      </c>
      <c r="F19" s="39">
        <f t="shared" si="1"/>
        <v>144.4</v>
      </c>
      <c r="G19" s="39">
        <f>Лист1!G19</f>
        <v>144.46</v>
      </c>
      <c r="H19" s="45">
        <v>0</v>
      </c>
      <c r="I19" s="39">
        <f t="shared" si="2"/>
        <v>2.42</v>
      </c>
      <c r="J19" s="39">
        <f>Лист1!J19</f>
        <v>5</v>
      </c>
      <c r="K19" s="39">
        <f t="shared" si="3"/>
        <v>5</v>
      </c>
      <c r="L19" s="41">
        <f t="shared" si="0"/>
        <v>100</v>
      </c>
      <c r="M19" s="42">
        <v>1.7</v>
      </c>
      <c r="N19" s="43">
        <f>Лист1!N19</f>
        <v>0.02</v>
      </c>
      <c r="O19" s="43">
        <f t="shared" si="4"/>
        <v>6.0000000000002274E-2</v>
      </c>
    </row>
    <row r="20" spans="1:33" s="1" customFormat="1" ht="14.1" customHeight="1">
      <c r="A20" s="36">
        <v>6</v>
      </c>
      <c r="B20" s="33" t="s">
        <v>33</v>
      </c>
      <c r="C20" s="44">
        <v>71</v>
      </c>
      <c r="D20" s="39">
        <v>142.75</v>
      </c>
      <c r="E20" s="40">
        <v>1.56</v>
      </c>
      <c r="F20" s="39">
        <f t="shared" si="1"/>
        <v>142.75</v>
      </c>
      <c r="G20" s="39">
        <f>Лист1!G20</f>
        <v>142.75</v>
      </c>
      <c r="H20" s="39">
        <f>Лист1!H20</f>
        <v>0</v>
      </c>
      <c r="I20" s="39">
        <f t="shared" si="2"/>
        <v>1.56</v>
      </c>
      <c r="J20" s="39">
        <f>Лист1!J20</f>
        <v>5</v>
      </c>
      <c r="K20" s="39">
        <f t="shared" si="3"/>
        <v>5</v>
      </c>
      <c r="L20" s="41">
        <f t="shared" si="0"/>
        <v>100</v>
      </c>
      <c r="M20" s="42">
        <v>1.8</v>
      </c>
      <c r="N20" s="43">
        <f>Лист1!N20</f>
        <v>0</v>
      </c>
      <c r="O20" s="43">
        <f t="shared" si="4"/>
        <v>0</v>
      </c>
    </row>
    <row r="21" spans="1:33" s="1" customFormat="1" ht="14.1" customHeight="1">
      <c r="A21" s="36">
        <v>7</v>
      </c>
      <c r="B21" s="37" t="s">
        <v>34</v>
      </c>
      <c r="C21" s="38">
        <v>327</v>
      </c>
      <c r="D21" s="39">
        <v>131.6</v>
      </c>
      <c r="E21" s="40">
        <v>3.27</v>
      </c>
      <c r="F21" s="39">
        <f>Лист1!F21</f>
        <v>131.6</v>
      </c>
      <c r="G21" s="39">
        <f>Лист1!G21</f>
        <v>131.55000000000001</v>
      </c>
      <c r="H21" s="39">
        <f>Лист1!H21</f>
        <v>0.163499999999944</v>
      </c>
      <c r="I21" s="39">
        <f t="shared" si="2"/>
        <v>3.10650000000006</v>
      </c>
      <c r="J21" s="39">
        <f>Лист1!J21</f>
        <v>4.54</v>
      </c>
      <c r="K21" s="39">
        <f t="shared" si="3"/>
        <v>4.54</v>
      </c>
      <c r="L21" s="41">
        <f t="shared" si="0"/>
        <v>95.000000000001705</v>
      </c>
      <c r="M21" s="42">
        <v>2.25</v>
      </c>
      <c r="N21" s="43">
        <f>Лист1!N21</f>
        <v>0</v>
      </c>
      <c r="O21" s="43">
        <f t="shared" si="4"/>
        <v>-4.9999999999982898E-2</v>
      </c>
    </row>
    <row r="22" spans="1:33" s="1" customFormat="1" ht="14.1" customHeight="1">
      <c r="A22" s="36">
        <v>8</v>
      </c>
      <c r="B22" s="46" t="s">
        <v>35</v>
      </c>
      <c r="C22" s="47">
        <v>70</v>
      </c>
      <c r="D22" s="39">
        <v>127.4</v>
      </c>
      <c r="E22" s="40">
        <v>1.75</v>
      </c>
      <c r="F22" s="39">
        <f t="shared" si="1"/>
        <v>127.4</v>
      </c>
      <c r="G22" s="39">
        <f>Лист1!G22</f>
        <v>127.37</v>
      </c>
      <c r="H22" s="39">
        <f>Лист1!H22</f>
        <v>2.1000000000000796E-2</v>
      </c>
      <c r="I22" s="39">
        <f t="shared" si="2"/>
        <v>1.7289999999999992</v>
      </c>
      <c r="J22" s="39">
        <f>Лист1!J22</f>
        <v>3.49</v>
      </c>
      <c r="K22" s="39">
        <f t="shared" si="3"/>
        <v>3.49</v>
      </c>
      <c r="L22" s="41">
        <f t="shared" si="0"/>
        <v>98.799999999999955</v>
      </c>
      <c r="M22" s="42">
        <v>2.2999999999999998</v>
      </c>
      <c r="N22" s="43">
        <f>Лист1!N22</f>
        <v>0.01</v>
      </c>
      <c r="O22" s="43">
        <f t="shared" si="4"/>
        <v>-3.0000000000001137E-2</v>
      </c>
    </row>
    <row r="23" spans="1:33" s="1" customFormat="1">
      <c r="A23" s="36">
        <v>9</v>
      </c>
      <c r="B23" s="48" t="s">
        <v>36</v>
      </c>
      <c r="C23" s="49">
        <v>638</v>
      </c>
      <c r="D23" s="39">
        <v>113.9</v>
      </c>
      <c r="E23" s="40">
        <v>15.7</v>
      </c>
      <c r="F23" s="39">
        <f>Лист1!F23</f>
        <v>113.9</v>
      </c>
      <c r="G23" s="39">
        <f>Лист1!G23</f>
        <v>113.98</v>
      </c>
      <c r="H23" s="39">
        <f>Лист1!H23</f>
        <v>-0.51039999999998908</v>
      </c>
      <c r="I23" s="39">
        <f t="shared" si="2"/>
        <v>16.210399999999989</v>
      </c>
      <c r="J23" s="39">
        <f>Лист1!J23</f>
        <v>4.0999999999999996</v>
      </c>
      <c r="K23" s="39">
        <f t="shared" si="3"/>
        <v>4.0999999999999996</v>
      </c>
      <c r="L23" s="41">
        <f t="shared" si="0"/>
        <v>103.25095541401267</v>
      </c>
      <c r="M23" s="42">
        <v>2.4500000000000002</v>
      </c>
      <c r="N23" s="43">
        <f>Лист1!N23</f>
        <v>0.06</v>
      </c>
      <c r="O23" s="43">
        <f t="shared" si="4"/>
        <v>7.9999999999998295E-2</v>
      </c>
    </row>
    <row r="24" spans="1:33" s="1" customFormat="1" ht="24.75">
      <c r="A24" s="36">
        <v>10</v>
      </c>
      <c r="B24" s="48" t="s">
        <v>37</v>
      </c>
      <c r="C24" s="50">
        <v>170</v>
      </c>
      <c r="D24" s="39">
        <v>99.81</v>
      </c>
      <c r="E24" s="40">
        <v>3.75</v>
      </c>
      <c r="F24" s="39">
        <f t="shared" si="1"/>
        <v>99.81</v>
      </c>
      <c r="G24" s="39">
        <f>Лист1!G24</f>
        <v>99.81</v>
      </c>
      <c r="H24" s="39">
        <f>Лист1!H24</f>
        <v>0</v>
      </c>
      <c r="I24" s="39">
        <f t="shared" si="2"/>
        <v>3.75</v>
      </c>
      <c r="J24" s="39">
        <f>Лист1!J24</f>
        <v>3.2</v>
      </c>
      <c r="K24" s="39">
        <f t="shared" si="3"/>
        <v>3.2</v>
      </c>
      <c r="L24" s="41">
        <f t="shared" si="0"/>
        <v>100</v>
      </c>
      <c r="M24" s="42">
        <v>2.5</v>
      </c>
      <c r="N24" s="43">
        <f>Лист1!N24</f>
        <v>0</v>
      </c>
      <c r="O24" s="43">
        <f t="shared" si="4"/>
        <v>0</v>
      </c>
    </row>
    <row r="25" spans="1:33" s="1" customFormat="1" ht="12" customHeight="1">
      <c r="A25" s="36"/>
      <c r="B25" s="51" t="s">
        <v>38</v>
      </c>
      <c r="C25" s="52">
        <f>SUM(C15:C24)</f>
        <v>2635.2139999999999</v>
      </c>
      <c r="D25" s="53"/>
      <c r="E25" s="54">
        <f>SUM(E15:E24)</f>
        <v>58.59</v>
      </c>
      <c r="F25" s="53"/>
      <c r="G25" s="55"/>
      <c r="H25" s="54">
        <f>SUM(H15:H24)</f>
        <v>-7.2996800000013851E-2</v>
      </c>
      <c r="I25" s="54">
        <f>SUM(I15:I24)</f>
        <v>58.662996800000016</v>
      </c>
      <c r="J25" s="53"/>
      <c r="K25" s="53"/>
      <c r="L25" s="56">
        <f t="shared" si="0"/>
        <v>100.12458917904083</v>
      </c>
      <c r="M25" s="57"/>
      <c r="N25" s="43"/>
      <c r="O25" s="58">
        <f>I25+H25-E25</f>
        <v>0</v>
      </c>
      <c r="AG25" s="59">
        <f>I25+H25-E25</f>
        <v>0</v>
      </c>
    </row>
    <row r="26" spans="1:33" s="1" customFormat="1">
      <c r="A26" s="36"/>
      <c r="B26" s="7" t="s">
        <v>39</v>
      </c>
      <c r="C26" s="60"/>
      <c r="D26" s="61"/>
      <c r="E26" s="61"/>
      <c r="F26" s="61"/>
      <c r="G26" s="62"/>
      <c r="H26" s="61"/>
      <c r="I26" s="63"/>
      <c r="J26" s="63"/>
      <c r="K26" s="63"/>
      <c r="L26" s="64"/>
      <c r="M26" s="42"/>
      <c r="N26" s="43"/>
      <c r="O26" s="58"/>
    </row>
    <row r="27" spans="1:33" s="1" customFormat="1" ht="14.1" customHeight="1">
      <c r="A27" s="65">
        <v>11</v>
      </c>
      <c r="B27" s="48" t="s">
        <v>40</v>
      </c>
      <c r="C27" s="66">
        <v>137</v>
      </c>
      <c r="D27" s="39">
        <v>192.9</v>
      </c>
      <c r="E27" s="40">
        <v>1.4039999999999999</v>
      </c>
      <c r="F27" s="39">
        <f t="shared" ref="F27:F28" si="5">D27</f>
        <v>192.9</v>
      </c>
      <c r="G27" s="39">
        <f>Лист1!G27</f>
        <v>193</v>
      </c>
      <c r="H27" s="39">
        <v>0</v>
      </c>
      <c r="I27" s="40">
        <f>E27-H27</f>
        <v>1.4039999999999999</v>
      </c>
      <c r="J27" s="39">
        <f>Лист1!J27</f>
        <v>0.15</v>
      </c>
      <c r="K27" s="39">
        <f t="shared" ref="K27:K32" si="6">J27</f>
        <v>0.15</v>
      </c>
      <c r="L27" s="41">
        <f>I27*100/E27</f>
        <v>100</v>
      </c>
      <c r="M27" s="42">
        <v>0.15</v>
      </c>
      <c r="N27" s="43">
        <f>Лист1!N27</f>
        <v>0.1</v>
      </c>
      <c r="O27" s="43">
        <f t="shared" ref="O27:O32" si="7">G27-D27</f>
        <v>9.9999999999994316E-2</v>
      </c>
    </row>
    <row r="28" spans="1:33" s="1" customFormat="1" ht="14.1" customHeight="1">
      <c r="A28" s="65">
        <v>12</v>
      </c>
      <c r="B28" s="48" t="s">
        <v>41</v>
      </c>
      <c r="C28" s="66">
        <v>88</v>
      </c>
      <c r="D28" s="39">
        <v>203</v>
      </c>
      <c r="E28" s="40">
        <v>1.3</v>
      </c>
      <c r="F28" s="39">
        <f t="shared" si="5"/>
        <v>203</v>
      </c>
      <c r="G28" s="39">
        <f>Лист1!G28</f>
        <v>202.6</v>
      </c>
      <c r="H28" s="39">
        <f>Лист1!H28</f>
        <v>0.25</v>
      </c>
      <c r="I28" s="39">
        <f t="shared" ref="I28:I32" si="8">E28-H28</f>
        <v>1.05</v>
      </c>
      <c r="J28" s="39">
        <f>Лист1!J28</f>
        <v>0.01</v>
      </c>
      <c r="K28" s="39">
        <f t="shared" si="6"/>
        <v>0.01</v>
      </c>
      <c r="L28" s="41">
        <f>I28*100/E28</f>
        <v>80.769230769230802</v>
      </c>
      <c r="M28" s="42">
        <v>0.02</v>
      </c>
      <c r="N28" s="43">
        <f>Лист1!N28</f>
        <v>0</v>
      </c>
      <c r="O28" s="43">
        <f t="shared" si="7"/>
        <v>-0.40000000000000602</v>
      </c>
    </row>
    <row r="29" spans="1:33" s="1" customFormat="1" ht="14.1" customHeight="1">
      <c r="A29" s="36">
        <v>13</v>
      </c>
      <c r="B29" s="37" t="s">
        <v>42</v>
      </c>
      <c r="C29" s="38">
        <v>234</v>
      </c>
      <c r="D29" s="67">
        <v>182.5</v>
      </c>
      <c r="E29" s="68">
        <v>3.93</v>
      </c>
      <c r="F29" s="39">
        <f t="shared" ref="F29:F32" si="9">D29</f>
        <v>182.5</v>
      </c>
      <c r="G29" s="39">
        <f>Лист1!G29</f>
        <v>182.52</v>
      </c>
      <c r="H29" s="39">
        <v>0</v>
      </c>
      <c r="I29" s="39">
        <f t="shared" si="8"/>
        <v>3.93</v>
      </c>
      <c r="J29" s="39">
        <f>Лист1!J29</f>
        <v>0.13</v>
      </c>
      <c r="K29" s="39">
        <f t="shared" si="6"/>
        <v>0.13</v>
      </c>
      <c r="L29" s="41">
        <f t="shared" ref="L29:L33" si="10">I29*100/E29</f>
        <v>100</v>
      </c>
      <c r="M29" s="42">
        <v>0.21</v>
      </c>
      <c r="N29" s="43">
        <f>Лист1!N29</f>
        <v>0.01</v>
      </c>
      <c r="O29" s="43">
        <f t="shared" si="7"/>
        <v>2.0000000000010232E-2</v>
      </c>
    </row>
    <row r="30" spans="1:33" s="1" customFormat="1" ht="14.1" customHeight="1">
      <c r="A30" s="36">
        <v>14</v>
      </c>
      <c r="B30" s="69" t="s">
        <v>43</v>
      </c>
      <c r="C30" s="70">
        <v>65</v>
      </c>
      <c r="D30" s="39">
        <v>192.5</v>
      </c>
      <c r="E30" s="40">
        <v>1.07</v>
      </c>
      <c r="F30" s="39">
        <f t="shared" si="9"/>
        <v>192.5</v>
      </c>
      <c r="G30" s="39">
        <f>Лист1!G30</f>
        <v>192.25</v>
      </c>
      <c r="H30" s="39">
        <f>Лист1!H30</f>
        <v>0.16250000000000001</v>
      </c>
      <c r="I30" s="39">
        <f t="shared" si="8"/>
        <v>0.90750000000000008</v>
      </c>
      <c r="J30" s="39">
        <f>Лист1!J30</f>
        <v>0.01</v>
      </c>
      <c r="K30" s="39">
        <f t="shared" si="6"/>
        <v>0.01</v>
      </c>
      <c r="L30" s="41">
        <f t="shared" si="10"/>
        <v>84.813084112149539</v>
      </c>
      <c r="M30" s="42">
        <v>0.01</v>
      </c>
      <c r="N30" s="43">
        <f>Лист1!N30</f>
        <v>0.02</v>
      </c>
      <c r="O30" s="43">
        <f t="shared" si="7"/>
        <v>-0.25</v>
      </c>
    </row>
    <row r="31" spans="1:33" s="1" customFormat="1" ht="14.1" customHeight="1">
      <c r="A31" s="36">
        <v>15</v>
      </c>
      <c r="B31" s="46" t="s">
        <v>44</v>
      </c>
      <c r="C31" s="47">
        <v>97</v>
      </c>
      <c r="D31" s="39">
        <v>179.1</v>
      </c>
      <c r="E31" s="40">
        <v>1.75</v>
      </c>
      <c r="F31" s="39">
        <f t="shared" si="9"/>
        <v>179.1</v>
      </c>
      <c r="G31" s="39">
        <f>Лист1!G31</f>
        <v>179.14</v>
      </c>
      <c r="H31" s="39">
        <v>0</v>
      </c>
      <c r="I31" s="39">
        <f t="shared" si="8"/>
        <v>1.75</v>
      </c>
      <c r="J31" s="39">
        <f>Лист1!J31</f>
        <v>0.17</v>
      </c>
      <c r="K31" s="39">
        <f t="shared" si="6"/>
        <v>0.17</v>
      </c>
      <c r="L31" s="41">
        <f t="shared" si="10"/>
        <v>100</v>
      </c>
      <c r="M31" s="42">
        <v>0.22</v>
      </c>
      <c r="N31" s="43">
        <f>Лист1!N31</f>
        <v>0.01</v>
      </c>
      <c r="O31" s="43">
        <f t="shared" si="7"/>
        <v>3.9999999999992042E-2</v>
      </c>
    </row>
    <row r="32" spans="1:33" s="1" customFormat="1" ht="14.1" customHeight="1">
      <c r="A32" s="36">
        <v>16</v>
      </c>
      <c r="B32" s="46" t="s">
        <v>45</v>
      </c>
      <c r="C32" s="71">
        <v>95</v>
      </c>
      <c r="D32" s="72">
        <v>174.03</v>
      </c>
      <c r="E32" s="73">
        <v>1.03</v>
      </c>
      <c r="F32" s="39">
        <f t="shared" si="9"/>
        <v>174.03</v>
      </c>
      <c r="G32" s="39">
        <f>Лист1!G32</f>
        <v>174.08</v>
      </c>
      <c r="H32" s="39">
        <v>0</v>
      </c>
      <c r="I32" s="39">
        <f t="shared" si="8"/>
        <v>1.03</v>
      </c>
      <c r="J32" s="39">
        <f>Лист1!J32</f>
        <v>0.19</v>
      </c>
      <c r="K32" s="72">
        <f t="shared" si="6"/>
        <v>0.19</v>
      </c>
      <c r="L32" s="41">
        <f t="shared" si="10"/>
        <v>100</v>
      </c>
      <c r="M32" s="42">
        <v>0.26</v>
      </c>
      <c r="N32" s="43">
        <f>Лист1!N32</f>
        <v>0.01</v>
      </c>
      <c r="O32" s="43">
        <f t="shared" si="7"/>
        <v>5.0000000000011369E-2</v>
      </c>
    </row>
    <row r="33" spans="1:33" s="1" customFormat="1" ht="14.1" customHeight="1">
      <c r="A33" s="36"/>
      <c r="B33" s="51" t="s">
        <v>38</v>
      </c>
      <c r="C33" s="74">
        <f>SUM(C27:C32)</f>
        <v>716</v>
      </c>
      <c r="D33" s="53"/>
      <c r="E33" s="54">
        <f>E27+E28+E29+E30+E31+E32</f>
        <v>10.484</v>
      </c>
      <c r="F33" s="75"/>
      <c r="G33" s="76"/>
      <c r="H33" s="54">
        <f>H27+H28+H29+H30+H31+H32</f>
        <v>0.41249999999999998</v>
      </c>
      <c r="I33" s="54">
        <f>I27+I28+I29+I30+I31+I32</f>
        <v>10.071499999999999</v>
      </c>
      <c r="J33" s="75"/>
      <c r="K33" s="75"/>
      <c r="L33" s="56">
        <f t="shared" si="10"/>
        <v>96.065433040824104</v>
      </c>
      <c r="M33" s="77"/>
      <c r="N33" s="43"/>
      <c r="O33" s="58">
        <f>I33+H33-E33</f>
        <v>0</v>
      </c>
      <c r="AG33" s="59">
        <f>I33+H33-E33</f>
        <v>0</v>
      </c>
    </row>
    <row r="34" spans="1:33" s="1" customFormat="1" ht="14.1" customHeight="1">
      <c r="A34" s="36"/>
      <c r="B34" s="78" t="s">
        <v>46</v>
      </c>
      <c r="C34" s="60"/>
      <c r="D34" s="79"/>
      <c r="E34" s="79"/>
      <c r="F34" s="79"/>
      <c r="G34" s="80"/>
      <c r="H34" s="79"/>
      <c r="I34" s="79"/>
      <c r="J34" s="63"/>
      <c r="K34" s="63"/>
      <c r="L34" s="81"/>
      <c r="M34" s="79"/>
      <c r="N34" s="43"/>
      <c r="O34" s="58"/>
    </row>
    <row r="35" spans="1:33" s="1" customFormat="1" ht="14.1" customHeight="1">
      <c r="A35" s="36">
        <v>17</v>
      </c>
      <c r="B35" s="37" t="s">
        <v>47</v>
      </c>
      <c r="C35" s="38">
        <v>57</v>
      </c>
      <c r="D35" s="67">
        <v>189.5</v>
      </c>
      <c r="E35" s="68">
        <v>1.19</v>
      </c>
      <c r="F35" s="39">
        <f t="shared" ref="F35:F37" si="11">D35</f>
        <v>189.5</v>
      </c>
      <c r="G35" s="67">
        <f>Лист1!G35</f>
        <v>189.52</v>
      </c>
      <c r="H35" s="40">
        <v>0</v>
      </c>
      <c r="I35" s="39">
        <f>E35-H35</f>
        <v>1.19</v>
      </c>
      <c r="J35" s="39">
        <f>Лист1!J35</f>
        <v>7.0000000000000007E-2</v>
      </c>
      <c r="K35" s="39">
        <f>J35</f>
        <v>7.0000000000000007E-2</v>
      </c>
      <c r="L35" s="41">
        <f t="shared" ref="L35:L38" si="12">I35*100/E35</f>
        <v>100</v>
      </c>
      <c r="M35" s="42">
        <v>0.05</v>
      </c>
      <c r="N35" s="43">
        <f>Лист1!N35</f>
        <v>0.01</v>
      </c>
      <c r="O35" s="43">
        <f t="shared" ref="O35:O37" si="13">G35-D35</f>
        <v>2.0000000000010232E-2</v>
      </c>
    </row>
    <row r="36" spans="1:33" s="1" customFormat="1" ht="14.1" customHeight="1">
      <c r="A36" s="36">
        <v>18</v>
      </c>
      <c r="B36" s="69" t="s">
        <v>48</v>
      </c>
      <c r="C36" s="70">
        <v>104</v>
      </c>
      <c r="D36" s="39">
        <v>185.5</v>
      </c>
      <c r="E36" s="40">
        <v>1.83</v>
      </c>
      <c r="F36" s="39">
        <f t="shared" si="11"/>
        <v>185.5</v>
      </c>
      <c r="G36" s="67">
        <f>Лист1!G36</f>
        <v>185.52</v>
      </c>
      <c r="H36" s="40">
        <v>0</v>
      </c>
      <c r="I36" s="39">
        <f>E36-H36</f>
        <v>1.83</v>
      </c>
      <c r="J36" s="39">
        <f>Лист1!J36</f>
        <v>7.0000000000000007E-2</v>
      </c>
      <c r="K36" s="39">
        <f>J36</f>
        <v>7.0000000000000007E-2</v>
      </c>
      <c r="L36" s="41">
        <f t="shared" si="12"/>
        <v>100</v>
      </c>
      <c r="M36" s="42">
        <v>0.06</v>
      </c>
      <c r="N36" s="43">
        <f>Лист1!N36</f>
        <v>0.01</v>
      </c>
      <c r="O36" s="43">
        <f t="shared" si="13"/>
        <v>2.0000000000010232E-2</v>
      </c>
    </row>
    <row r="37" spans="1:33" s="1" customFormat="1" ht="14.1" customHeight="1">
      <c r="A37" s="36">
        <v>19</v>
      </c>
      <c r="B37" s="82" t="s">
        <v>49</v>
      </c>
      <c r="C37" s="71">
        <v>64</v>
      </c>
      <c r="D37" s="72">
        <v>180.6</v>
      </c>
      <c r="E37" s="73">
        <v>1.02</v>
      </c>
      <c r="F37" s="39">
        <f t="shared" si="11"/>
        <v>180.6</v>
      </c>
      <c r="G37" s="67">
        <f>Лист1!G37</f>
        <v>180.6</v>
      </c>
      <c r="H37" s="39">
        <f>Лист1!H37</f>
        <v>0</v>
      </c>
      <c r="I37" s="39">
        <f>E37-H37</f>
        <v>1.02</v>
      </c>
      <c r="J37" s="39">
        <f>Лист1!J37</f>
        <v>0.05</v>
      </c>
      <c r="K37" s="72">
        <f>J37</f>
        <v>0.05</v>
      </c>
      <c r="L37" s="41">
        <f t="shared" si="12"/>
        <v>100</v>
      </c>
      <c r="M37" s="42">
        <v>0.06</v>
      </c>
      <c r="N37" s="43">
        <f>Лист1!N37</f>
        <v>0</v>
      </c>
      <c r="O37" s="43">
        <f t="shared" si="13"/>
        <v>0</v>
      </c>
    </row>
    <row r="38" spans="1:33" s="1" customFormat="1" ht="14.1" customHeight="1">
      <c r="A38" s="36"/>
      <c r="B38" s="51" t="s">
        <v>38</v>
      </c>
      <c r="C38" s="74">
        <f>SUM(C35:C37)</f>
        <v>225</v>
      </c>
      <c r="D38" s="53"/>
      <c r="E38" s="54">
        <f>SUM(E35:E37)</f>
        <v>4.04</v>
      </c>
      <c r="F38" s="75"/>
      <c r="G38" s="76"/>
      <c r="H38" s="54">
        <f>SUM(H35:H37)</f>
        <v>0</v>
      </c>
      <c r="I38" s="54">
        <f>SUM(I35:I37)</f>
        <v>4.04</v>
      </c>
      <c r="J38" s="75"/>
      <c r="K38" s="75"/>
      <c r="L38" s="56">
        <f t="shared" si="12"/>
        <v>100</v>
      </c>
      <c r="M38" s="77"/>
      <c r="N38" s="43"/>
      <c r="O38" s="58">
        <f>I38+H38-E38</f>
        <v>0</v>
      </c>
      <c r="AG38" s="59">
        <f>I38+H38-E38</f>
        <v>0</v>
      </c>
    </row>
    <row r="39" spans="1:33" s="1" customFormat="1" ht="14.1" customHeight="1">
      <c r="A39" s="36"/>
      <c r="B39" s="7" t="s">
        <v>50</v>
      </c>
      <c r="C39" s="60"/>
      <c r="D39" s="63"/>
      <c r="E39" s="63"/>
      <c r="F39" s="63"/>
      <c r="G39" s="83"/>
      <c r="H39" s="63"/>
      <c r="I39" s="63"/>
      <c r="J39" s="63"/>
      <c r="K39" s="84"/>
      <c r="L39" s="41"/>
      <c r="M39" s="42"/>
      <c r="N39" s="43"/>
      <c r="O39" s="58"/>
    </row>
    <row r="40" spans="1:33" s="1" customFormat="1" ht="14.1" customHeight="1">
      <c r="A40" s="36">
        <v>20</v>
      </c>
      <c r="B40" s="37" t="s">
        <v>51</v>
      </c>
      <c r="C40" s="38">
        <v>66.7</v>
      </c>
      <c r="D40" s="67">
        <v>182.5</v>
      </c>
      <c r="E40" s="68">
        <v>1.08</v>
      </c>
      <c r="F40" s="39">
        <f t="shared" ref="F40:F42" si="14">D40</f>
        <v>182.5</v>
      </c>
      <c r="G40" s="67">
        <f>Лист1!G40</f>
        <v>182.15</v>
      </c>
      <c r="H40" s="39">
        <f>Лист1!H40</f>
        <v>0.23344999999999622</v>
      </c>
      <c r="I40" s="39">
        <f>E40-H40</f>
        <v>0.84655000000000391</v>
      </c>
      <c r="J40" s="39">
        <f>Лист1!J40</f>
        <v>0.1</v>
      </c>
      <c r="K40" s="67">
        <f t="shared" ref="K40:K42" si="15">J40</f>
        <v>0.1</v>
      </c>
      <c r="L40" s="41">
        <f t="shared" ref="L40:L43" si="16">I40*100/E40</f>
        <v>78.384259259259608</v>
      </c>
      <c r="M40" s="6">
        <v>0.04</v>
      </c>
      <c r="N40" s="43">
        <f>Лист1!N40</f>
        <v>-0.02</v>
      </c>
      <c r="O40" s="43">
        <f t="shared" ref="O40:O42" si="17">G40-D40</f>
        <v>-0.34999999999999432</v>
      </c>
    </row>
    <row r="41" spans="1:33" s="1" customFormat="1" ht="14.1" customHeight="1">
      <c r="A41" s="36">
        <v>21</v>
      </c>
      <c r="B41" s="69" t="s">
        <v>52</v>
      </c>
      <c r="C41" s="70">
        <v>62.8</v>
      </c>
      <c r="D41" s="39">
        <v>177</v>
      </c>
      <c r="E41" s="40">
        <v>1.41</v>
      </c>
      <c r="F41" s="39">
        <f t="shared" si="14"/>
        <v>177</v>
      </c>
      <c r="G41" s="67">
        <f>Лист1!G41</f>
        <v>176.72</v>
      </c>
      <c r="H41" s="39">
        <f>Лист1!H41</f>
        <v>0.175840000000001</v>
      </c>
      <c r="I41" s="39">
        <f>E41-H41</f>
        <v>1.2341599999999999</v>
      </c>
      <c r="J41" s="39">
        <f>Лист1!J41</f>
        <v>0.1</v>
      </c>
      <c r="K41" s="67">
        <f t="shared" si="15"/>
        <v>0.1</v>
      </c>
      <c r="L41" s="41">
        <f t="shared" si="16"/>
        <v>87.529078014184293</v>
      </c>
      <c r="M41" s="6">
        <v>0.05</v>
      </c>
      <c r="N41" s="43">
        <f>Лист1!N41</f>
        <v>0</v>
      </c>
      <c r="O41" s="43">
        <f t="shared" si="17"/>
        <v>-0.28000000000000103</v>
      </c>
    </row>
    <row r="42" spans="1:33" s="1" customFormat="1" ht="14.1" customHeight="1">
      <c r="A42" s="36">
        <v>22</v>
      </c>
      <c r="B42" s="46" t="s">
        <v>53</v>
      </c>
      <c r="C42" s="47">
        <v>56</v>
      </c>
      <c r="D42" s="72">
        <v>175.25</v>
      </c>
      <c r="E42" s="73">
        <v>1.17</v>
      </c>
      <c r="F42" s="39">
        <f t="shared" si="14"/>
        <v>175.25</v>
      </c>
      <c r="G42" s="67">
        <f>Лист1!G42</f>
        <v>175.25</v>
      </c>
      <c r="H42" s="39">
        <v>0</v>
      </c>
      <c r="I42" s="39">
        <f>E42-H42</f>
        <v>1.17</v>
      </c>
      <c r="J42" s="39">
        <f>Лист1!J42</f>
        <v>0.2</v>
      </c>
      <c r="K42" s="67">
        <f t="shared" si="15"/>
        <v>0.2</v>
      </c>
      <c r="L42" s="41">
        <f t="shared" si="16"/>
        <v>100</v>
      </c>
      <c r="M42" s="6">
        <v>0.06</v>
      </c>
      <c r="N42" s="43">
        <f>Лист1!N42</f>
        <v>0</v>
      </c>
      <c r="O42" s="43">
        <f t="shared" si="17"/>
        <v>0</v>
      </c>
    </row>
    <row r="43" spans="1:33" s="1" customFormat="1" ht="14.1" customHeight="1">
      <c r="A43" s="36"/>
      <c r="B43" s="51" t="s">
        <v>38</v>
      </c>
      <c r="C43" s="52">
        <f>SUM(C40:C42)</f>
        <v>185.5</v>
      </c>
      <c r="D43" s="39"/>
      <c r="E43" s="85">
        <f>SUM(E40:E42)</f>
        <v>3.66</v>
      </c>
      <c r="F43" s="86"/>
      <c r="G43" s="87" t="s">
        <v>2</v>
      </c>
      <c r="H43" s="54">
        <f>SUM(H40:H42)</f>
        <v>0.40928999999999721</v>
      </c>
      <c r="I43" s="54">
        <f>SUM(I40:I42)</f>
        <v>3.2507100000000038</v>
      </c>
      <c r="J43" s="75"/>
      <c r="K43" s="88"/>
      <c r="L43" s="56">
        <f t="shared" si="16"/>
        <v>88.817213114754196</v>
      </c>
      <c r="M43" s="89"/>
      <c r="N43" s="43"/>
      <c r="O43" s="58"/>
      <c r="AG43" s="59">
        <f>I43+H43-E43</f>
        <v>0</v>
      </c>
    </row>
    <row r="44" spans="1:33" s="1" customFormat="1" ht="14.1" customHeight="1">
      <c r="A44" s="36"/>
      <c r="B44" s="90" t="s">
        <v>54</v>
      </c>
      <c r="C44" s="91"/>
      <c r="D44" s="63"/>
      <c r="E44" s="63"/>
      <c r="F44" s="63"/>
      <c r="G44" s="83"/>
      <c r="H44" s="63"/>
      <c r="I44" s="63"/>
      <c r="J44" s="63"/>
      <c r="K44" s="63"/>
      <c r="L44" s="64"/>
      <c r="M44" s="42"/>
      <c r="N44" s="43"/>
      <c r="O44" s="58"/>
    </row>
    <row r="45" spans="1:33" s="1" customFormat="1" ht="14.1" customHeight="1">
      <c r="A45" s="36">
        <v>23</v>
      </c>
      <c r="B45" s="92" t="s">
        <v>55</v>
      </c>
      <c r="C45" s="93">
        <v>184</v>
      </c>
      <c r="D45" s="94">
        <v>212.5</v>
      </c>
      <c r="E45" s="40">
        <v>2.4700000000000002</v>
      </c>
      <c r="F45" s="39">
        <f t="shared" ref="F45:F48" si="18">D45</f>
        <v>212.5</v>
      </c>
      <c r="G45" s="67">
        <f>Лист1!G45</f>
        <v>211.9</v>
      </c>
      <c r="H45" s="39">
        <f>Лист1!H45</f>
        <v>0.87</v>
      </c>
      <c r="I45" s="39">
        <f>E45-H45</f>
        <v>1.6</v>
      </c>
      <c r="J45" s="39">
        <f>Лист1!J45</f>
        <v>0.15</v>
      </c>
      <c r="K45" s="39">
        <f t="shared" ref="K45:K48" si="19">J45</f>
        <v>0.15</v>
      </c>
      <c r="L45" s="41">
        <f t="shared" ref="L45:L55" si="20">I45*100/E45</f>
        <v>64.777327935222701</v>
      </c>
      <c r="M45" s="42">
        <v>0.1</v>
      </c>
      <c r="N45" s="43">
        <f>Лист1!N45</f>
        <v>0</v>
      </c>
      <c r="O45" s="43">
        <f t="shared" ref="O45:O54" si="21">G45-D45</f>
        <v>-0.59999999999999398</v>
      </c>
    </row>
    <row r="46" spans="1:33" s="1" customFormat="1" ht="14.1" customHeight="1">
      <c r="A46" s="36">
        <v>24</v>
      </c>
      <c r="B46" s="92" t="s">
        <v>56</v>
      </c>
      <c r="C46" s="95">
        <v>53</v>
      </c>
      <c r="D46" s="94">
        <v>195.5</v>
      </c>
      <c r="E46" s="40">
        <v>0.61</v>
      </c>
      <c r="F46" s="39">
        <f t="shared" si="18"/>
        <v>195.5</v>
      </c>
      <c r="G46" s="67">
        <f>Лист1!G46</f>
        <v>195.5</v>
      </c>
      <c r="H46" s="39">
        <v>0</v>
      </c>
      <c r="I46" s="39">
        <f t="shared" ref="I46:I54" si="22">E46-H46</f>
        <v>0.61</v>
      </c>
      <c r="J46" s="39">
        <f>Лист1!J46</f>
        <v>0.15</v>
      </c>
      <c r="K46" s="39">
        <f t="shared" si="19"/>
        <v>0.15</v>
      </c>
      <c r="L46" s="41">
        <f t="shared" si="20"/>
        <v>100</v>
      </c>
      <c r="M46" s="42">
        <v>0.15</v>
      </c>
      <c r="N46" s="43">
        <f>Лист1!N46</f>
        <v>0</v>
      </c>
      <c r="O46" s="43">
        <f t="shared" si="21"/>
        <v>0</v>
      </c>
    </row>
    <row r="47" spans="1:33" s="1" customFormat="1" ht="14.1" customHeight="1">
      <c r="A47" s="36">
        <v>25</v>
      </c>
      <c r="B47" s="92" t="s">
        <v>57</v>
      </c>
      <c r="C47" s="95">
        <v>159</v>
      </c>
      <c r="D47" s="94">
        <v>191.7</v>
      </c>
      <c r="E47" s="40">
        <v>1.74</v>
      </c>
      <c r="F47" s="39">
        <f t="shared" si="18"/>
        <v>191.7</v>
      </c>
      <c r="G47" s="67">
        <f>Лист1!G47</f>
        <v>191.73</v>
      </c>
      <c r="H47" s="39">
        <v>0</v>
      </c>
      <c r="I47" s="39">
        <f t="shared" si="22"/>
        <v>1.74</v>
      </c>
      <c r="J47" s="39">
        <f>Лист1!J47</f>
        <v>0.15</v>
      </c>
      <c r="K47" s="39">
        <f t="shared" si="19"/>
        <v>0.15</v>
      </c>
      <c r="L47" s="41">
        <f t="shared" si="20"/>
        <v>100</v>
      </c>
      <c r="M47" s="42">
        <v>0.15</v>
      </c>
      <c r="N47" s="43">
        <f>Лист1!N47</f>
        <v>-0.02</v>
      </c>
      <c r="O47" s="43">
        <f t="shared" si="21"/>
        <v>3.0000000000001137E-2</v>
      </c>
    </row>
    <row r="48" spans="1:33" s="1" customFormat="1" ht="14.1" customHeight="1">
      <c r="A48" s="36">
        <v>26</v>
      </c>
      <c r="B48" s="92" t="s">
        <v>58</v>
      </c>
      <c r="C48" s="95">
        <v>353</v>
      </c>
      <c r="D48" s="94">
        <v>189.5</v>
      </c>
      <c r="E48" s="40">
        <v>1.93</v>
      </c>
      <c r="F48" s="39">
        <f t="shared" si="18"/>
        <v>189.5</v>
      </c>
      <c r="G48" s="67">
        <f>Лист1!G48</f>
        <v>189.5</v>
      </c>
      <c r="H48" s="39">
        <v>0</v>
      </c>
      <c r="I48" s="39">
        <f t="shared" si="22"/>
        <v>1.93</v>
      </c>
      <c r="J48" s="39">
        <f>Лист1!J48</f>
        <v>0.25</v>
      </c>
      <c r="K48" s="39">
        <f t="shared" si="19"/>
        <v>0.25</v>
      </c>
      <c r="L48" s="41">
        <f t="shared" si="20"/>
        <v>100</v>
      </c>
      <c r="M48" s="42">
        <v>0.2</v>
      </c>
      <c r="N48" s="43">
        <f>Лист1!N48</f>
        <v>0</v>
      </c>
      <c r="O48" s="43">
        <f t="shared" si="21"/>
        <v>0</v>
      </c>
    </row>
    <row r="49" spans="1:33" s="1" customFormat="1" ht="14.1" customHeight="1">
      <c r="A49" s="96">
        <v>27</v>
      </c>
      <c r="B49" s="97" t="s">
        <v>59</v>
      </c>
      <c r="C49" s="95">
        <v>55.5</v>
      </c>
      <c r="D49" s="94">
        <v>186</v>
      </c>
      <c r="E49" s="68">
        <v>1.07</v>
      </c>
      <c r="F49" s="39">
        <f t="shared" ref="F49:F54" si="23">D49</f>
        <v>186</v>
      </c>
      <c r="G49" s="67">
        <f>Лист1!G49</f>
        <v>186</v>
      </c>
      <c r="H49" s="67">
        <f>Лист1!H49</f>
        <v>0</v>
      </c>
      <c r="I49" s="67">
        <f t="shared" si="22"/>
        <v>1.07</v>
      </c>
      <c r="J49" s="67">
        <f>Лист1!J49</f>
        <v>0.3</v>
      </c>
      <c r="K49" s="67">
        <f t="shared" ref="K49:K54" si="24">J49</f>
        <v>0.3</v>
      </c>
      <c r="L49" s="98">
        <f t="shared" si="20"/>
        <v>100</v>
      </c>
      <c r="M49" s="99">
        <v>0.25</v>
      </c>
      <c r="N49" s="43">
        <f>Лист1!N49</f>
        <v>0</v>
      </c>
      <c r="O49" s="43">
        <f t="shared" si="21"/>
        <v>0</v>
      </c>
    </row>
    <row r="50" spans="1:33" s="1" customFormat="1" ht="14.1" customHeight="1">
      <c r="A50" s="36">
        <v>28</v>
      </c>
      <c r="B50" s="92" t="s">
        <v>60</v>
      </c>
      <c r="C50" s="95">
        <v>90</v>
      </c>
      <c r="D50" s="94">
        <v>182.4</v>
      </c>
      <c r="E50" s="40">
        <v>1.47</v>
      </c>
      <c r="F50" s="39">
        <f t="shared" si="23"/>
        <v>182.4</v>
      </c>
      <c r="G50" s="39">
        <f>Лист1!G50</f>
        <v>182.4</v>
      </c>
      <c r="H50" s="39">
        <f>Лист1!H50</f>
        <v>0</v>
      </c>
      <c r="I50" s="39">
        <f t="shared" si="22"/>
        <v>1.47</v>
      </c>
      <c r="J50" s="39">
        <f>Лист1!J50</f>
        <v>0.3</v>
      </c>
      <c r="K50" s="39">
        <f t="shared" si="24"/>
        <v>0.3</v>
      </c>
      <c r="L50" s="41">
        <f t="shared" si="20"/>
        <v>100</v>
      </c>
      <c r="M50" s="42">
        <v>0.3</v>
      </c>
      <c r="N50" s="43">
        <f>Лист1!N50</f>
        <v>0</v>
      </c>
      <c r="O50" s="43">
        <f t="shared" si="21"/>
        <v>0</v>
      </c>
    </row>
    <row r="51" spans="1:33" s="1" customFormat="1" ht="14.1" customHeight="1">
      <c r="A51" s="36">
        <v>29</v>
      </c>
      <c r="B51" s="37" t="s">
        <v>61</v>
      </c>
      <c r="C51" s="100">
        <v>58</v>
      </c>
      <c r="D51" s="67">
        <v>173</v>
      </c>
      <c r="E51" s="68">
        <v>1.1299999999999999</v>
      </c>
      <c r="F51" s="39">
        <f t="shared" si="23"/>
        <v>173</v>
      </c>
      <c r="G51" s="39">
        <f>Лист1!G51</f>
        <v>173.01</v>
      </c>
      <c r="H51" s="39">
        <v>0</v>
      </c>
      <c r="I51" s="39">
        <f t="shared" si="22"/>
        <v>1.1299999999999999</v>
      </c>
      <c r="J51" s="39">
        <f>Лист1!J51</f>
        <v>0.3</v>
      </c>
      <c r="K51" s="39">
        <f t="shared" si="24"/>
        <v>0.3</v>
      </c>
      <c r="L51" s="41">
        <f t="shared" si="20"/>
        <v>100</v>
      </c>
      <c r="M51" s="42">
        <v>0.35</v>
      </c>
      <c r="N51" s="43">
        <f>Лист1!N51</f>
        <v>0</v>
      </c>
      <c r="O51" s="43">
        <f t="shared" si="21"/>
        <v>9.9999999999909103E-3</v>
      </c>
    </row>
    <row r="52" spans="1:33" s="1" customFormat="1" ht="14.1" customHeight="1">
      <c r="A52" s="36">
        <v>30</v>
      </c>
      <c r="B52" s="92" t="s">
        <v>62</v>
      </c>
      <c r="C52" s="44">
        <v>68</v>
      </c>
      <c r="D52" s="39">
        <v>169</v>
      </c>
      <c r="E52" s="40">
        <v>1.2</v>
      </c>
      <c r="F52" s="39">
        <f t="shared" si="23"/>
        <v>169</v>
      </c>
      <c r="G52" s="39">
        <f>Лист1!G52</f>
        <v>168.88</v>
      </c>
      <c r="H52" s="67">
        <v>0</v>
      </c>
      <c r="I52" s="39">
        <f t="shared" si="22"/>
        <v>1.2</v>
      </c>
      <c r="J52" s="39">
        <f>Лист1!J52</f>
        <v>0.4</v>
      </c>
      <c r="K52" s="39">
        <f t="shared" si="24"/>
        <v>0.4</v>
      </c>
      <c r="L52" s="41">
        <f t="shared" si="20"/>
        <v>100</v>
      </c>
      <c r="M52" s="42">
        <v>0.4</v>
      </c>
      <c r="N52" s="43">
        <f>Лист1!N52</f>
        <v>-7.0000000000000007E-2</v>
      </c>
      <c r="O52" s="43">
        <f t="shared" si="21"/>
        <v>-0.12000000000000455</v>
      </c>
    </row>
    <row r="53" spans="1:33" s="1" customFormat="1" ht="14.1" customHeight="1">
      <c r="A53" s="36">
        <v>31</v>
      </c>
      <c r="B53" s="33" t="s">
        <v>63</v>
      </c>
      <c r="C53" s="101">
        <v>102</v>
      </c>
      <c r="D53" s="39">
        <v>163</v>
      </c>
      <c r="E53" s="40">
        <v>2.5</v>
      </c>
      <c r="F53" s="39">
        <f t="shared" si="23"/>
        <v>163</v>
      </c>
      <c r="G53" s="39">
        <f>Лист1!G53</f>
        <v>163.04</v>
      </c>
      <c r="H53" s="39">
        <v>0</v>
      </c>
      <c r="I53" s="39">
        <f t="shared" si="22"/>
        <v>2.5</v>
      </c>
      <c r="J53" s="39">
        <f>Лист1!J53</f>
        <v>0.45</v>
      </c>
      <c r="K53" s="39">
        <f t="shared" si="24"/>
        <v>0.45</v>
      </c>
      <c r="L53" s="41">
        <f t="shared" si="20"/>
        <v>100</v>
      </c>
      <c r="M53" s="42">
        <v>0.45</v>
      </c>
      <c r="N53" s="43">
        <f>Лист1!N53</f>
        <v>-0.01</v>
      </c>
      <c r="O53" s="43">
        <f t="shared" si="21"/>
        <v>3.9999999999992042E-2</v>
      </c>
    </row>
    <row r="54" spans="1:33" s="1" customFormat="1" ht="14.1" customHeight="1">
      <c r="A54" s="36">
        <v>32</v>
      </c>
      <c r="B54" s="69" t="s">
        <v>64</v>
      </c>
      <c r="C54" s="70">
        <v>78</v>
      </c>
      <c r="D54" s="72">
        <v>160.1</v>
      </c>
      <c r="E54" s="73">
        <v>1.28</v>
      </c>
      <c r="F54" s="39">
        <f t="shared" si="23"/>
        <v>160.1</v>
      </c>
      <c r="G54" s="39">
        <f>Лист1!G54</f>
        <v>160.5</v>
      </c>
      <c r="H54" s="39">
        <v>0</v>
      </c>
      <c r="I54" s="39">
        <f t="shared" si="22"/>
        <v>1.28</v>
      </c>
      <c r="J54" s="39">
        <f>Лист1!J54</f>
        <v>0.5</v>
      </c>
      <c r="K54" s="72">
        <f t="shared" si="24"/>
        <v>0.5</v>
      </c>
      <c r="L54" s="41">
        <f t="shared" si="20"/>
        <v>100</v>
      </c>
      <c r="M54" s="42">
        <v>0.5</v>
      </c>
      <c r="N54" s="43">
        <f>Лист1!N54</f>
        <v>0</v>
      </c>
      <c r="O54" s="43">
        <f t="shared" si="21"/>
        <v>0.40000000000000602</v>
      </c>
    </row>
    <row r="55" spans="1:33" s="1" customFormat="1" ht="14.1" customHeight="1">
      <c r="A55" s="36"/>
      <c r="B55" s="51" t="s">
        <v>38</v>
      </c>
      <c r="C55" s="102">
        <f>SUM(C45:C54)</f>
        <v>1200.5</v>
      </c>
      <c r="D55" s="72"/>
      <c r="E55" s="54">
        <f>E45+E46+E47+E48+E49+E50+E51+E52+E53+E54</f>
        <v>15.4</v>
      </c>
      <c r="F55" s="103"/>
      <c r="G55" s="76"/>
      <c r="H55" s="54">
        <f>H45+H46+H47+H48+H49+H50+H51+H52+H53+H54</f>
        <v>0.87</v>
      </c>
      <c r="I55" s="54">
        <f>I45+I46+I47+I48+I49+I50+I51+I52+I53+I54</f>
        <v>14.53</v>
      </c>
      <c r="J55" s="75"/>
      <c r="K55" s="104"/>
      <c r="L55" s="56">
        <f t="shared" si="20"/>
        <v>94.350649350649306</v>
      </c>
      <c r="M55" s="105"/>
      <c r="N55" s="43"/>
      <c r="O55" s="58">
        <f>I55+H55-E55</f>
        <v>0</v>
      </c>
      <c r="AG55" s="59">
        <f>I55+H55-E55</f>
        <v>0</v>
      </c>
    </row>
    <row r="56" spans="1:33" s="1" customFormat="1" ht="14.1" customHeight="1">
      <c r="A56" s="36"/>
      <c r="B56" s="106" t="s">
        <v>65</v>
      </c>
      <c r="C56" s="107"/>
      <c r="D56" s="44"/>
      <c r="E56" s="108"/>
      <c r="F56" s="109"/>
      <c r="G56" s="110"/>
      <c r="H56" s="109"/>
      <c r="I56" s="109"/>
      <c r="J56" s="44"/>
      <c r="K56" s="44"/>
      <c r="L56" s="111"/>
      <c r="M56" s="112"/>
      <c r="N56" s="43"/>
      <c r="O56" s="58"/>
    </row>
    <row r="57" spans="1:33" s="1" customFormat="1" ht="14.1" customHeight="1">
      <c r="A57" s="36">
        <v>33</v>
      </c>
      <c r="B57" s="92" t="s">
        <v>66</v>
      </c>
      <c r="C57" s="50">
        <v>73.430000000000007</v>
      </c>
      <c r="D57" s="84">
        <v>217.9</v>
      </c>
      <c r="E57" s="40">
        <v>1.1200000000000001</v>
      </c>
      <c r="F57" s="39">
        <f t="shared" ref="F57:F68" si="25">D57</f>
        <v>217.9</v>
      </c>
      <c r="G57" s="39">
        <f>Лист1!G57</f>
        <v>217.9</v>
      </c>
      <c r="H57" s="39">
        <f>Лист1!H57</f>
        <v>0</v>
      </c>
      <c r="I57" s="39">
        <f>E57-H57</f>
        <v>1.1200000000000001</v>
      </c>
      <c r="J57" s="39">
        <f>Лист1!J57</f>
        <v>0.06</v>
      </c>
      <c r="K57" s="39">
        <f>J57</f>
        <v>0.06</v>
      </c>
      <c r="L57" s="41">
        <f t="shared" ref="L57:L69" si="26">I57*100/E57</f>
        <v>100</v>
      </c>
      <c r="M57" s="42">
        <v>0.01</v>
      </c>
      <c r="N57" s="43"/>
      <c r="O57" s="58"/>
    </row>
    <row r="58" spans="1:33" s="1" customFormat="1" ht="14.1" customHeight="1">
      <c r="A58" s="4"/>
      <c r="B58" s="5"/>
      <c r="C58" s="244" t="s">
        <v>3</v>
      </c>
      <c r="D58" s="245"/>
      <c r="E58" s="246"/>
      <c r="F58" s="247" t="s">
        <v>4</v>
      </c>
      <c r="G58" s="248"/>
      <c r="H58" s="249"/>
      <c r="I58" s="249"/>
      <c r="J58" s="249"/>
      <c r="K58" s="250"/>
      <c r="L58" s="233" t="s">
        <v>5</v>
      </c>
      <c r="M58" s="252" t="s">
        <v>6</v>
      </c>
      <c r="N58" s="233" t="s">
        <v>93</v>
      </c>
      <c r="O58" s="58"/>
    </row>
    <row r="59" spans="1:33" s="1" customFormat="1" ht="14.1" customHeight="1">
      <c r="A59" s="10"/>
      <c r="B59" s="231" t="s">
        <v>8</v>
      </c>
      <c r="C59" s="12" t="s">
        <v>9</v>
      </c>
      <c r="D59" s="13" t="s">
        <v>10</v>
      </c>
      <c r="E59" s="13" t="s">
        <v>90</v>
      </c>
      <c r="F59" s="14" t="s">
        <v>12</v>
      </c>
      <c r="G59" s="13" t="s">
        <v>13</v>
      </c>
      <c r="H59" s="13" t="s">
        <v>14</v>
      </c>
      <c r="I59" s="14" t="s">
        <v>15</v>
      </c>
      <c r="J59" s="13" t="s">
        <v>16</v>
      </c>
      <c r="K59" s="233" t="s">
        <v>17</v>
      </c>
      <c r="L59" s="241"/>
      <c r="M59" s="253"/>
      <c r="N59" s="241"/>
      <c r="O59" s="58"/>
    </row>
    <row r="60" spans="1:33" s="1" customFormat="1" ht="14.1" customHeight="1">
      <c r="A60" s="10"/>
      <c r="B60" s="231"/>
      <c r="C60" s="15"/>
      <c r="D60" s="16"/>
      <c r="E60" s="17" t="s">
        <v>91</v>
      </c>
      <c r="F60" s="14" t="s">
        <v>18</v>
      </c>
      <c r="G60" s="17" t="s">
        <v>22</v>
      </c>
      <c r="H60" s="17" t="s">
        <v>92</v>
      </c>
      <c r="I60" s="14"/>
      <c r="J60" s="11" t="s">
        <v>21</v>
      </c>
      <c r="K60" s="241"/>
      <c r="L60" s="241"/>
      <c r="M60" s="253"/>
      <c r="N60" s="241"/>
      <c r="O60" s="58"/>
    </row>
    <row r="61" spans="1:33" s="1" customFormat="1" ht="14.1" customHeight="1">
      <c r="A61" s="10"/>
      <c r="B61" s="15"/>
      <c r="C61" s="15"/>
      <c r="D61" s="16"/>
      <c r="E61" s="18"/>
      <c r="F61" s="14" t="s">
        <v>22</v>
      </c>
      <c r="G61" s="17"/>
      <c r="H61" s="18"/>
      <c r="I61" s="19"/>
      <c r="J61" s="17"/>
      <c r="K61" s="241"/>
      <c r="L61" s="241"/>
      <c r="M61" s="253"/>
      <c r="N61" s="241"/>
      <c r="O61" s="58"/>
    </row>
    <row r="62" spans="1:33" s="1" customFormat="1" ht="22.5" customHeight="1">
      <c r="A62" s="20"/>
      <c r="B62" s="21"/>
      <c r="C62" s="21" t="s">
        <v>23</v>
      </c>
      <c r="D62" s="22" t="s">
        <v>24</v>
      </c>
      <c r="E62" s="23" t="s">
        <v>25</v>
      </c>
      <c r="F62" s="24" t="s">
        <v>24</v>
      </c>
      <c r="G62" s="23" t="s">
        <v>24</v>
      </c>
      <c r="H62" s="23" t="s">
        <v>25</v>
      </c>
      <c r="I62" s="14" t="s">
        <v>25</v>
      </c>
      <c r="J62" s="23" t="s">
        <v>26</v>
      </c>
      <c r="K62" s="251"/>
      <c r="L62" s="251"/>
      <c r="M62" s="254"/>
      <c r="N62" s="25">
        <f>N12</f>
        <v>46182</v>
      </c>
      <c r="O62" s="58"/>
      <c r="P62" s="113">
        <v>45993</v>
      </c>
    </row>
    <row r="63" spans="1:33" s="1" customFormat="1" ht="14.1" customHeight="1">
      <c r="A63" s="4">
        <v>1</v>
      </c>
      <c r="B63" s="27">
        <v>2</v>
      </c>
      <c r="C63" s="27">
        <v>3</v>
      </c>
      <c r="D63" s="27">
        <v>4</v>
      </c>
      <c r="E63" s="27">
        <v>5</v>
      </c>
      <c r="F63" s="27">
        <v>6</v>
      </c>
      <c r="G63" s="28">
        <v>7</v>
      </c>
      <c r="H63" s="27">
        <v>8</v>
      </c>
      <c r="I63" s="27">
        <v>9</v>
      </c>
      <c r="J63" s="27">
        <v>10</v>
      </c>
      <c r="K63" s="27">
        <v>11</v>
      </c>
      <c r="L63" s="27">
        <v>12</v>
      </c>
      <c r="M63" s="29">
        <v>13</v>
      </c>
      <c r="N63" s="114"/>
      <c r="O63" s="58"/>
    </row>
    <row r="64" spans="1:33" s="1" customFormat="1" ht="14.1" customHeight="1">
      <c r="A64" s="36">
        <v>34</v>
      </c>
      <c r="B64" s="92" t="s">
        <v>67</v>
      </c>
      <c r="C64" s="50">
        <v>158</v>
      </c>
      <c r="D64" s="84">
        <v>211.5</v>
      </c>
      <c r="E64" s="40">
        <v>1.02</v>
      </c>
      <c r="F64" s="39">
        <f t="shared" si="25"/>
        <v>211.5</v>
      </c>
      <c r="G64" s="39">
        <f>Лист1!G58</f>
        <v>211.5</v>
      </c>
      <c r="H64" s="39">
        <f>Лист1!H58</f>
        <v>0</v>
      </c>
      <c r="I64" s="39">
        <f>E64-H64</f>
        <v>1.02</v>
      </c>
      <c r="J64" s="39">
        <f>Лист1!J58</f>
        <v>0.08</v>
      </c>
      <c r="K64" s="39">
        <f>J64</f>
        <v>0.08</v>
      </c>
      <c r="L64" s="41">
        <f t="shared" si="26"/>
        <v>100</v>
      </c>
      <c r="M64" s="42">
        <v>0.04</v>
      </c>
      <c r="N64" s="43">
        <f>Лист1!N64</f>
        <v>0</v>
      </c>
      <c r="O64" s="43">
        <f t="shared" ref="O64:O68" si="27">G64-D64</f>
        <v>0</v>
      </c>
    </row>
    <row r="65" spans="1:33" s="1" customFormat="1" ht="14.1" customHeight="1">
      <c r="A65" s="36">
        <v>35</v>
      </c>
      <c r="B65" s="92" t="s">
        <v>69</v>
      </c>
      <c r="C65" s="50">
        <v>156.4</v>
      </c>
      <c r="D65" s="84">
        <v>189.2</v>
      </c>
      <c r="E65" s="40">
        <v>1.58</v>
      </c>
      <c r="F65" s="39">
        <f t="shared" si="25"/>
        <v>189.2</v>
      </c>
      <c r="G65" s="39">
        <f>Лист1!G65</f>
        <v>189.2</v>
      </c>
      <c r="H65" s="39">
        <f>Лист1!H65</f>
        <v>0</v>
      </c>
      <c r="I65" s="39">
        <f>E65-H65</f>
        <v>1.58</v>
      </c>
      <c r="J65" s="39">
        <f>Лист1!J65</f>
        <v>0.09</v>
      </c>
      <c r="K65" s="39">
        <f>J65</f>
        <v>0.09</v>
      </c>
      <c r="L65" s="41">
        <f t="shared" si="26"/>
        <v>100</v>
      </c>
      <c r="M65" s="42">
        <v>0.06</v>
      </c>
      <c r="N65" s="43">
        <f>Лист1!N65</f>
        <v>0</v>
      </c>
      <c r="O65" s="43">
        <f t="shared" si="27"/>
        <v>0</v>
      </c>
    </row>
    <row r="66" spans="1:33" s="1" customFormat="1" ht="14.1" customHeight="1">
      <c r="A66" s="36">
        <v>36</v>
      </c>
      <c r="B66" s="92" t="s">
        <v>70</v>
      </c>
      <c r="C66" s="50">
        <v>109.5</v>
      </c>
      <c r="D66" s="84">
        <v>184.5</v>
      </c>
      <c r="E66" s="40">
        <v>1.45</v>
      </c>
      <c r="F66" s="39">
        <f t="shared" si="25"/>
        <v>184.5</v>
      </c>
      <c r="G66" s="39">
        <f>Лист1!G66</f>
        <v>184.5</v>
      </c>
      <c r="H66" s="39">
        <v>0</v>
      </c>
      <c r="I66" s="39">
        <f>E66-H66</f>
        <v>1.45</v>
      </c>
      <c r="J66" s="39">
        <f>Лист1!J66</f>
        <v>0.08</v>
      </c>
      <c r="K66" s="39">
        <f>J66</f>
        <v>0.08</v>
      </c>
      <c r="L66" s="41">
        <f t="shared" si="26"/>
        <v>100</v>
      </c>
      <c r="M66" s="42">
        <v>7.0000000000000007E-2</v>
      </c>
      <c r="N66" s="43">
        <f>Лист1!N66</f>
        <v>0</v>
      </c>
      <c r="O66" s="43">
        <f t="shared" si="27"/>
        <v>0</v>
      </c>
    </row>
    <row r="67" spans="1:33" s="1" customFormat="1" ht="14.1" customHeight="1">
      <c r="A67" s="36">
        <v>37</v>
      </c>
      <c r="B67" s="97" t="s">
        <v>71</v>
      </c>
      <c r="C67" s="100">
        <v>105</v>
      </c>
      <c r="D67" s="39">
        <v>182.6</v>
      </c>
      <c r="E67" s="40">
        <v>1.7</v>
      </c>
      <c r="F67" s="39">
        <f t="shared" si="25"/>
        <v>182.6</v>
      </c>
      <c r="G67" s="39" t="s">
        <v>72</v>
      </c>
      <c r="H67" s="39" t="s">
        <v>72</v>
      </c>
      <c r="I67" s="39" t="s">
        <v>72</v>
      </c>
      <c r="J67" s="39" t="s">
        <v>72</v>
      </c>
      <c r="K67" s="39" t="s">
        <v>72</v>
      </c>
      <c r="L67" s="41" t="s">
        <v>72</v>
      </c>
      <c r="M67" s="42">
        <v>0.08</v>
      </c>
      <c r="N67" s="43">
        <f>Лист1!N67</f>
        <v>0</v>
      </c>
      <c r="O67" s="43"/>
    </row>
    <row r="68" spans="1:33" s="1" customFormat="1" ht="14.1" customHeight="1">
      <c r="A68" s="36">
        <v>38</v>
      </c>
      <c r="B68" s="33" t="s">
        <v>73</v>
      </c>
      <c r="C68" s="44">
        <v>124.8</v>
      </c>
      <c r="D68" s="39">
        <v>97.97</v>
      </c>
      <c r="E68" s="40">
        <v>2.5</v>
      </c>
      <c r="F68" s="39">
        <f t="shared" si="25"/>
        <v>97.97</v>
      </c>
      <c r="G68" s="39">
        <f>Лист1!G68</f>
        <v>98.01</v>
      </c>
      <c r="H68" s="39">
        <v>0</v>
      </c>
      <c r="I68" s="39">
        <f>E68-H68</f>
        <v>2.5</v>
      </c>
      <c r="J68" s="39">
        <f>Лист1!J68</f>
        <v>0.15</v>
      </c>
      <c r="K68" s="39">
        <f>J68</f>
        <v>0.15</v>
      </c>
      <c r="L68" s="41">
        <f t="shared" si="26"/>
        <v>100</v>
      </c>
      <c r="M68" s="42">
        <v>0.15</v>
      </c>
      <c r="N68" s="43">
        <f>Лист1!N68</f>
        <v>0</v>
      </c>
      <c r="O68" s="43">
        <f t="shared" si="27"/>
        <v>4.0000000000006301E-2</v>
      </c>
    </row>
    <row r="69" spans="1:33" s="1" customFormat="1" ht="14.1" customHeight="1">
      <c r="A69" s="36"/>
      <c r="B69" s="51" t="s">
        <v>38</v>
      </c>
      <c r="C69" s="115">
        <f>C57+C64+C65+C66+C67+C68</f>
        <v>727.13</v>
      </c>
      <c r="D69" s="116"/>
      <c r="E69" s="117">
        <f>E57+E64+E65+E66+E68</f>
        <v>7.67</v>
      </c>
      <c r="F69" s="118"/>
      <c r="G69" s="119"/>
      <c r="H69" s="54">
        <f>H57+H64+H65+H66+H68</f>
        <v>0</v>
      </c>
      <c r="I69" s="54">
        <f>I57+I64+I65+I66+I68</f>
        <v>7.67</v>
      </c>
      <c r="J69" s="75"/>
      <c r="K69" s="75"/>
      <c r="L69" s="56">
        <f t="shared" si="26"/>
        <v>100</v>
      </c>
      <c r="M69" s="77"/>
      <c r="N69" s="43"/>
      <c r="O69" s="58">
        <f>I69+H69-E69</f>
        <v>0</v>
      </c>
    </row>
    <row r="70" spans="1:33" s="1" customFormat="1" ht="14.1" customHeight="1">
      <c r="A70" s="36"/>
      <c r="B70" s="90" t="s">
        <v>74</v>
      </c>
      <c r="C70" s="120"/>
      <c r="D70" s="121"/>
      <c r="E70" s="122"/>
      <c r="F70" s="121"/>
      <c r="G70" s="123"/>
      <c r="H70" s="121"/>
      <c r="I70" s="121"/>
      <c r="J70" s="72"/>
      <c r="K70" s="121"/>
      <c r="L70" s="124"/>
      <c r="M70" s="121"/>
      <c r="N70" s="43"/>
      <c r="O70" s="58"/>
    </row>
    <row r="71" spans="1:33" s="1" customFormat="1" ht="14.1" customHeight="1">
      <c r="A71" s="36">
        <v>39</v>
      </c>
      <c r="B71" s="48" t="s">
        <v>75</v>
      </c>
      <c r="C71" s="125">
        <v>78</v>
      </c>
      <c r="D71" s="126">
        <v>174.5</v>
      </c>
      <c r="E71" s="127">
        <v>1.1000000000000001</v>
      </c>
      <c r="F71" s="39">
        <f t="shared" ref="F71:F72" si="28">D71</f>
        <v>174.5</v>
      </c>
      <c r="G71" s="39">
        <v>174.16</v>
      </c>
      <c r="H71" s="40">
        <v>0.27</v>
      </c>
      <c r="I71" s="40">
        <f t="shared" ref="I71:I72" si="29">E71-H71</f>
        <v>0.83</v>
      </c>
      <c r="J71" s="39">
        <v>1.4999999999999999E-2</v>
      </c>
      <c r="K71" s="39">
        <f>J71</f>
        <v>1.4999999999999999E-2</v>
      </c>
      <c r="L71" s="41">
        <v>76</v>
      </c>
      <c r="M71" s="39">
        <v>0.02</v>
      </c>
      <c r="N71" s="43">
        <f>Лист1!N71</f>
        <v>0</v>
      </c>
      <c r="O71" s="43">
        <f>G71-D71</f>
        <v>-0.34000000000000302</v>
      </c>
    </row>
    <row r="72" spans="1:33" s="1" customFormat="1" ht="14.1" customHeight="1">
      <c r="A72" s="36">
        <v>40</v>
      </c>
      <c r="B72" s="48" t="s">
        <v>76</v>
      </c>
      <c r="C72" s="50">
        <v>220</v>
      </c>
      <c r="D72" s="84">
        <v>168.8</v>
      </c>
      <c r="E72" s="40">
        <v>4.8</v>
      </c>
      <c r="F72" s="39">
        <f t="shared" si="28"/>
        <v>168.8</v>
      </c>
      <c r="G72" s="39">
        <f>Лист1!G72</f>
        <v>168.55</v>
      </c>
      <c r="H72" s="40">
        <f>Лист1!H72</f>
        <v>0.55000000000000004</v>
      </c>
      <c r="I72" s="40">
        <f t="shared" si="29"/>
        <v>4.25</v>
      </c>
      <c r="J72" s="39">
        <f>Лист1!J72</f>
        <v>0</v>
      </c>
      <c r="K72" s="39">
        <f>J72</f>
        <v>0</v>
      </c>
      <c r="L72" s="41">
        <f t="shared" ref="L72:L73" si="30">I72*100/E72</f>
        <v>88.541666666666671</v>
      </c>
      <c r="M72" s="42">
        <v>7.0000000000000007E-2</v>
      </c>
      <c r="N72" s="43">
        <f>Лист1!N72</f>
        <v>0.01</v>
      </c>
      <c r="O72" s="43">
        <f t="shared" ref="O72" si="31">G72-D72</f>
        <v>-0.25</v>
      </c>
    </row>
    <row r="73" spans="1:33" s="1" customFormat="1" ht="14.1" customHeight="1">
      <c r="A73" s="36"/>
      <c r="B73" s="51" t="s">
        <v>38</v>
      </c>
      <c r="C73" s="74">
        <f>SUM(C71:C72)</f>
        <v>298</v>
      </c>
      <c r="D73" s="53"/>
      <c r="E73" s="128">
        <f>SUM(E71:E72)</f>
        <v>5.9</v>
      </c>
      <c r="F73" s="75"/>
      <c r="G73" s="129"/>
      <c r="H73" s="54">
        <f>SUM(H71:H72)</f>
        <v>0.82000000000000006</v>
      </c>
      <c r="I73" s="54">
        <f>SUM(I71:I72)</f>
        <v>5.08</v>
      </c>
      <c r="J73" s="54"/>
      <c r="K73" s="86"/>
      <c r="L73" s="56">
        <f t="shared" si="30"/>
        <v>86.101694915254228</v>
      </c>
      <c r="M73" s="77"/>
      <c r="N73" s="43"/>
      <c r="O73" s="58">
        <f>I73+H73-E73</f>
        <v>0</v>
      </c>
      <c r="AG73" s="130">
        <f>I73+H73-E73</f>
        <v>0</v>
      </c>
    </row>
    <row r="74" spans="1:33" s="1" customFormat="1" ht="14.1" customHeight="1">
      <c r="A74" s="36"/>
      <c r="B74" s="9" t="s">
        <v>77</v>
      </c>
      <c r="C74" s="60"/>
      <c r="D74" s="63"/>
      <c r="E74" s="131"/>
      <c r="F74" s="131"/>
      <c r="G74" s="132"/>
      <c r="H74" s="131"/>
      <c r="I74" s="131"/>
      <c r="J74" s="131"/>
      <c r="K74" s="131"/>
      <c r="L74" s="133"/>
      <c r="M74" s="134"/>
      <c r="N74" s="43"/>
      <c r="O74" s="58"/>
    </row>
    <row r="75" spans="1:33" s="1" customFormat="1" ht="14.1" customHeight="1">
      <c r="A75" s="36">
        <v>41</v>
      </c>
      <c r="B75" s="33" t="s">
        <v>78</v>
      </c>
      <c r="C75" s="44">
        <v>54.1</v>
      </c>
      <c r="D75" s="135">
        <v>152.5</v>
      </c>
      <c r="E75" s="136">
        <v>1.42</v>
      </c>
      <c r="F75" s="39">
        <f>D75</f>
        <v>152.5</v>
      </c>
      <c r="G75" s="39">
        <f>Лист1!G75</f>
        <v>149.85</v>
      </c>
      <c r="H75" s="40">
        <f>Лист1!H75</f>
        <v>1.4</v>
      </c>
      <c r="I75" s="40">
        <f>E75-H75</f>
        <v>0.02</v>
      </c>
      <c r="J75" s="135">
        <f>Лист1!J75</f>
        <v>0</v>
      </c>
      <c r="K75" s="135">
        <f t="shared" ref="K75" si="32">J75</f>
        <v>0</v>
      </c>
      <c r="L75" s="41">
        <f>I75*100/E75</f>
        <v>1.40845070422535</v>
      </c>
      <c r="M75" s="112">
        <v>0.05</v>
      </c>
      <c r="N75" s="43">
        <f>Лист1!N75</f>
        <v>0</v>
      </c>
      <c r="O75" s="43">
        <f>G75-D75</f>
        <v>-2.6500000000000101</v>
      </c>
      <c r="AG75" s="130">
        <f>I75+H75-E75</f>
        <v>0</v>
      </c>
    </row>
    <row r="76" spans="1:33" s="1" customFormat="1" ht="14.1" customHeight="1">
      <c r="A76" s="36"/>
      <c r="B76" s="137" t="s">
        <v>79</v>
      </c>
      <c r="C76" s="138"/>
      <c r="D76" s="38"/>
      <c r="E76" s="139"/>
      <c r="F76" s="38"/>
      <c r="G76" s="140"/>
      <c r="H76" s="136"/>
      <c r="I76" s="40"/>
      <c r="J76" s="135"/>
      <c r="K76" s="38"/>
      <c r="L76" s="141"/>
      <c r="M76" s="38"/>
      <c r="N76" s="142"/>
      <c r="O76" s="58"/>
    </row>
    <row r="77" spans="1:33" s="1" customFormat="1" ht="14.1" customHeight="1">
      <c r="A77" s="36">
        <v>42</v>
      </c>
      <c r="B77" s="143" t="s">
        <v>80</v>
      </c>
      <c r="C77" s="39">
        <v>59.6</v>
      </c>
      <c r="D77" s="45">
        <f>Лист1!D77</f>
        <v>159.87</v>
      </c>
      <c r="E77" s="144">
        <v>1.19</v>
      </c>
      <c r="F77" s="39">
        <f>D77</f>
        <v>159.87</v>
      </c>
      <c r="G77" s="39">
        <f>Лист1!G77</f>
        <v>159.91</v>
      </c>
      <c r="H77" s="40">
        <f>Лист1!H77</f>
        <v>-2.3839999999995257E-2</v>
      </c>
      <c r="I77" s="40">
        <f>E77-H77</f>
        <v>1.2138399999999951</v>
      </c>
      <c r="J77" s="135">
        <f>Лист1!J77</f>
        <v>0.02</v>
      </c>
      <c r="K77" s="45">
        <f>J77</f>
        <v>0.02</v>
      </c>
      <c r="L77" s="41">
        <f>I77*100/E77</f>
        <v>102.00336134453741</v>
      </c>
      <c r="M77" s="145">
        <v>0.01</v>
      </c>
      <c r="N77" s="43">
        <v>0.1</v>
      </c>
      <c r="O77" s="43">
        <f>G77-D77</f>
        <v>3.9999999999992042E-2</v>
      </c>
      <c r="AG77" s="130">
        <f>I77+H77-E77</f>
        <v>0</v>
      </c>
    </row>
    <row r="78" spans="1:33" s="1" customFormat="1" ht="14.1" customHeight="1">
      <c r="A78" s="96"/>
      <c r="B78" s="90" t="s">
        <v>94</v>
      </c>
      <c r="C78" s="120"/>
      <c r="D78" s="44"/>
      <c r="E78" s="146"/>
      <c r="F78" s="44"/>
      <c r="G78" s="147"/>
      <c r="H78" s="44"/>
      <c r="I78" s="146"/>
      <c r="J78" s="44"/>
      <c r="K78" s="44"/>
      <c r="L78" s="148"/>
      <c r="M78" s="112"/>
      <c r="N78" s="142"/>
      <c r="O78" s="58"/>
    </row>
    <row r="79" spans="1:33" s="1" customFormat="1" ht="14.1" customHeight="1">
      <c r="A79" s="65">
        <v>43</v>
      </c>
      <c r="B79" s="48" t="s">
        <v>95</v>
      </c>
      <c r="C79" s="149">
        <v>175</v>
      </c>
      <c r="D79" s="150">
        <v>97.2</v>
      </c>
      <c r="E79" s="151">
        <v>1.66</v>
      </c>
      <c r="F79" s="152">
        <f t="shared" ref="F79" si="33">D79</f>
        <v>97.2</v>
      </c>
      <c r="G79" s="45">
        <v>97.22</v>
      </c>
      <c r="H79" s="144">
        <v>0</v>
      </c>
      <c r="I79" s="40">
        <f>E79-H79</f>
        <v>1.66</v>
      </c>
      <c r="J79" s="144">
        <v>0.1</v>
      </c>
      <c r="K79" s="144">
        <f>J79</f>
        <v>0.1</v>
      </c>
      <c r="L79" s="153">
        <v>100</v>
      </c>
      <c r="M79" s="45">
        <v>0</v>
      </c>
      <c r="N79" s="43">
        <v>0</v>
      </c>
      <c r="O79" s="43">
        <f>G79-D79</f>
        <v>1.9999999999996E-2</v>
      </c>
      <c r="AG79" s="130">
        <f>I79+H79-E79</f>
        <v>0</v>
      </c>
    </row>
    <row r="80" spans="1:33" s="1" customFormat="1" ht="14.1" customHeight="1">
      <c r="A80" s="65"/>
      <c r="B80" s="51" t="s">
        <v>81</v>
      </c>
      <c r="C80" s="91"/>
      <c r="D80" s="44"/>
      <c r="E80" s="146"/>
      <c r="F80" s="44"/>
      <c r="G80" s="147"/>
      <c r="H80" s="44"/>
      <c r="I80" s="146"/>
      <c r="J80" s="44"/>
      <c r="K80" s="44"/>
      <c r="L80" s="148"/>
      <c r="M80" s="112"/>
      <c r="N80" s="142"/>
      <c r="O80" s="58"/>
    </row>
    <row r="81" spans="1:34" s="1" customFormat="1" ht="14.1" customHeight="1">
      <c r="A81" s="65">
        <v>44</v>
      </c>
      <c r="B81" s="82" t="s">
        <v>96</v>
      </c>
      <c r="C81" s="150">
        <v>135</v>
      </c>
      <c r="D81" s="150">
        <v>139.19999999999999</v>
      </c>
      <c r="E81" s="151">
        <v>2.16</v>
      </c>
      <c r="F81" s="152">
        <f>D81</f>
        <v>139.19999999999999</v>
      </c>
      <c r="G81" s="45">
        <v>139.21</v>
      </c>
      <c r="H81" s="144">
        <v>0</v>
      </c>
      <c r="I81" s="40">
        <f>E81-H81</f>
        <v>2.16</v>
      </c>
      <c r="J81" s="144">
        <v>3.0000000000000001E-3</v>
      </c>
      <c r="K81" s="144">
        <f>J81</f>
        <v>3.0000000000000001E-3</v>
      </c>
      <c r="L81" s="154">
        <f>I81*100/E81</f>
        <v>100</v>
      </c>
      <c r="M81" s="45">
        <v>0</v>
      </c>
      <c r="N81" s="43">
        <v>0</v>
      </c>
      <c r="O81" s="43">
        <f>G81-D81</f>
        <v>1.0000000000019301E-2</v>
      </c>
      <c r="AG81" s="130">
        <f>I81+H81-E81</f>
        <v>0</v>
      </c>
    </row>
    <row r="82" spans="1:34" s="1" customFormat="1" ht="14.1" customHeight="1">
      <c r="A82" s="36"/>
      <c r="B82" s="51" t="s">
        <v>97</v>
      </c>
      <c r="C82" s="60"/>
      <c r="D82" s="44"/>
      <c r="E82" s="146"/>
      <c r="F82" s="44"/>
      <c r="G82" s="44"/>
      <c r="H82" s="44"/>
      <c r="I82" s="44"/>
      <c r="J82" s="44"/>
      <c r="K82" s="44"/>
      <c r="L82" s="148"/>
      <c r="M82" s="155"/>
      <c r="N82" s="142"/>
      <c r="O82" s="58"/>
    </row>
    <row r="83" spans="1:34" s="1" customFormat="1" ht="14.1" customHeight="1">
      <c r="A83" s="36"/>
      <c r="B83" s="156" t="s">
        <v>82</v>
      </c>
      <c r="C83" s="157">
        <f>C25+C33+C38+C43+C55+C69+C73+C75+C77+C79+C81</f>
        <v>6411.0439999999999</v>
      </c>
      <c r="D83" s="39"/>
      <c r="E83" s="54">
        <f>E25+E33+E38+E43+E55+E69+E73+E75+E77+E81+E79</f>
        <v>112.17400000000001</v>
      </c>
      <c r="F83" s="75"/>
      <c r="G83" s="75"/>
      <c r="H83" s="54">
        <f>H25+H33+H38+H43+H55+H69+H71+H72+H75+H77+H81+H79</f>
        <v>3.8149531999999877</v>
      </c>
      <c r="I83" s="54">
        <f>I25+I33+I38+I43+I55+I69+I75+I77+I81+I79+I73</f>
        <v>108.3590468</v>
      </c>
      <c r="J83" s="75"/>
      <c r="K83" s="75"/>
      <c r="L83" s="56">
        <f>I83*100/E83</f>
        <v>96.599075365057843</v>
      </c>
      <c r="M83" s="134"/>
      <c r="N83" s="158"/>
      <c r="O83" s="58">
        <f>I83+H83-E83</f>
        <v>0</v>
      </c>
      <c r="AG83" s="159">
        <f>I83+H83-E83</f>
        <v>0</v>
      </c>
      <c r="AH83" s="130">
        <f>I83+H83-E83</f>
        <v>0</v>
      </c>
    </row>
    <row r="84" spans="1:34" s="1" customFormat="1">
      <c r="A84" s="160"/>
      <c r="B84" s="230" t="s">
        <v>83</v>
      </c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142"/>
      <c r="O84" s="161"/>
    </row>
    <row r="85" spans="1:34" s="1" customFormat="1">
      <c r="A85" s="162">
        <v>1</v>
      </c>
      <c r="B85" s="163" t="s">
        <v>84</v>
      </c>
      <c r="C85" s="164">
        <v>116.98</v>
      </c>
      <c r="D85" s="164">
        <v>176.4</v>
      </c>
      <c r="E85" s="164">
        <v>2.36</v>
      </c>
      <c r="F85" s="39">
        <f t="shared" ref="F85:F87" si="34">D85</f>
        <v>176.4</v>
      </c>
      <c r="G85" s="39">
        <f>Лист1!G81</f>
        <v>175.65</v>
      </c>
      <c r="H85" s="39">
        <f>(D85-G85)*10000*C85/1000000</f>
        <v>0.87734999999999996</v>
      </c>
      <c r="I85" s="39">
        <f>E85-H85</f>
        <v>1.48265</v>
      </c>
      <c r="J85" s="164">
        <f>Лист1!J81</f>
        <v>0.02</v>
      </c>
      <c r="K85" s="164">
        <f>J85</f>
        <v>0.02</v>
      </c>
      <c r="L85" s="153">
        <f>I85*100/E85</f>
        <v>62.8241525423729</v>
      </c>
      <c r="M85" s="164"/>
      <c r="N85" s="43">
        <f>Лист1!N81</f>
        <v>0</v>
      </c>
      <c r="O85" s="43">
        <f t="shared" ref="O85:O87" si="35">G85-D85</f>
        <v>-0.75</v>
      </c>
    </row>
    <row r="86" spans="1:34">
      <c r="A86" s="165">
        <v>2</v>
      </c>
      <c r="B86" s="48" t="s">
        <v>85</v>
      </c>
      <c r="C86" s="39">
        <v>339</v>
      </c>
      <c r="D86" s="39">
        <v>169.5</v>
      </c>
      <c r="E86" s="39">
        <v>4.0599999999999996</v>
      </c>
      <c r="F86" s="39">
        <f t="shared" si="34"/>
        <v>169.5</v>
      </c>
      <c r="G86" s="39">
        <f>Лист1!G82</f>
        <v>169.22</v>
      </c>
      <c r="H86" s="39">
        <f>Лист1!H82</f>
        <v>0.94920000000000382</v>
      </c>
      <c r="I86" s="39">
        <f>E86-H86</f>
        <v>3.1107999999999958</v>
      </c>
      <c r="J86" s="40">
        <f>Лист1!J82</f>
        <v>0.47</v>
      </c>
      <c r="K86" s="40">
        <f>J86</f>
        <v>0.47</v>
      </c>
      <c r="L86" s="153">
        <f>I86*100/E86</f>
        <v>76.620689655172313</v>
      </c>
      <c r="M86" s="39"/>
      <c r="N86" s="43">
        <f>Лист1!N82</f>
        <v>-0.03</v>
      </c>
      <c r="O86" s="43">
        <f t="shared" si="35"/>
        <v>-0.28000000000000114</v>
      </c>
    </row>
    <row r="87" spans="1:34">
      <c r="A87" s="165">
        <v>3</v>
      </c>
      <c r="B87" s="82" t="s">
        <v>86</v>
      </c>
      <c r="C87" s="39">
        <v>40.200000000000003</v>
      </c>
      <c r="D87" s="39">
        <v>180.1</v>
      </c>
      <c r="E87" s="39">
        <v>1</v>
      </c>
      <c r="F87" s="39">
        <f t="shared" si="34"/>
        <v>180.1</v>
      </c>
      <c r="G87" s="39">
        <f>Лист1!G83</f>
        <v>178.9</v>
      </c>
      <c r="H87" s="39">
        <f>(D87-G87)*10000*C87/1000000</f>
        <v>0.482399999999995</v>
      </c>
      <c r="I87" s="39">
        <f>E87-H87</f>
        <v>0.51760000000000495</v>
      </c>
      <c r="J87" s="39">
        <f>Лист1!J83</f>
        <v>0</v>
      </c>
      <c r="K87" s="39">
        <v>0</v>
      </c>
      <c r="L87" s="153">
        <f>I87*100/E87</f>
        <v>51.760000000000502</v>
      </c>
      <c r="M87" s="39"/>
      <c r="N87" s="43">
        <v>0</v>
      </c>
      <c r="O87" s="43">
        <f t="shared" si="35"/>
        <v>-1.19999999999999</v>
      </c>
    </row>
    <row r="88" spans="1:34">
      <c r="A88" s="166"/>
      <c r="B88" s="167"/>
      <c r="C88" s="75">
        <f>SUM(C85:C87)</f>
        <v>496.18</v>
      </c>
      <c r="D88" s="75"/>
      <c r="E88" s="75">
        <f>SUM(E85:E87)</f>
        <v>7.42</v>
      </c>
      <c r="F88" s="75"/>
      <c r="G88" s="168"/>
      <c r="H88" s="54">
        <f>SUM(H85:H87)</f>
        <v>2.3089499999999985</v>
      </c>
      <c r="I88" s="54">
        <f>SUM(I85:I87)</f>
        <v>5.1110500000000005</v>
      </c>
      <c r="J88" s="75"/>
      <c r="K88" s="75"/>
      <c r="L88" s="56">
        <f>I88*100/E88</f>
        <v>68.88207547169813</v>
      </c>
      <c r="M88" s="75"/>
      <c r="N88" s="43"/>
      <c r="O88" s="161"/>
      <c r="AG88" s="159">
        <f>I88+H88-E88</f>
        <v>0</v>
      </c>
    </row>
    <row r="89" spans="1:34">
      <c r="A89" s="169"/>
      <c r="B89" s="170" t="s">
        <v>100</v>
      </c>
      <c r="C89" s="19"/>
      <c r="D89" s="19"/>
      <c r="E89" s="19"/>
      <c r="F89" s="19"/>
      <c r="G89" s="19"/>
      <c r="H89" s="19"/>
      <c r="I89" s="19"/>
      <c r="J89" s="19"/>
      <c r="K89" s="19"/>
      <c r="L89" s="171"/>
      <c r="M89" s="224" t="s">
        <v>98</v>
      </c>
      <c r="N89" s="3" t="s">
        <v>2</v>
      </c>
      <c r="O89" s="172"/>
    </row>
    <row r="90" spans="1:34">
      <c r="N90" s="3"/>
    </row>
    <row r="91" spans="1:34">
      <c r="N91" s="3"/>
    </row>
    <row r="92" spans="1:34">
      <c r="N92" s="3"/>
      <c r="AH92" s="173">
        <f>I83</f>
        <v>108.3590468</v>
      </c>
    </row>
    <row r="93" spans="1:34">
      <c r="N93" s="3"/>
    </row>
    <row r="94" spans="1:34">
      <c r="N94" s="3"/>
    </row>
    <row r="95" spans="1:34">
      <c r="N95" s="3"/>
    </row>
    <row r="96" spans="1:34">
      <c r="N96" s="3"/>
    </row>
    <row r="97" spans="14:14">
      <c r="N97" s="3"/>
    </row>
    <row r="98" spans="14:14">
      <c r="N98" s="3"/>
    </row>
    <row r="99" spans="14:14">
      <c r="N99" s="3"/>
    </row>
    <row r="100" spans="14:14">
      <c r="N100" s="3"/>
    </row>
    <row r="101" spans="14:14">
      <c r="N101" s="3"/>
    </row>
    <row r="102" spans="14:14">
      <c r="N102" s="3"/>
    </row>
    <row r="103" spans="14:14">
      <c r="N103" s="3"/>
    </row>
    <row r="104" spans="14:14">
      <c r="N104" s="3"/>
    </row>
    <row r="105" spans="14:14">
      <c r="N105" s="3"/>
    </row>
    <row r="106" spans="14:14">
      <c r="N106" s="3"/>
    </row>
    <row r="107" spans="14:14">
      <c r="N107" s="3"/>
    </row>
    <row r="108" spans="14:14">
      <c r="N108" s="3"/>
    </row>
    <row r="109" spans="14:14">
      <c r="N109" s="3"/>
    </row>
    <row r="110" spans="14:14">
      <c r="N110" s="3"/>
    </row>
    <row r="111" spans="14:14">
      <c r="N111" s="3"/>
    </row>
    <row r="112" spans="14:14">
      <c r="N112" s="3"/>
    </row>
    <row r="113" spans="14:14">
      <c r="N113" s="3"/>
    </row>
    <row r="114" spans="14:14">
      <c r="N114" s="3"/>
    </row>
    <row r="115" spans="14:14">
      <c r="N115" s="3"/>
    </row>
    <row r="116" spans="14:14">
      <c r="N116" s="3"/>
    </row>
    <row r="117" spans="14:14">
      <c r="N117" s="3"/>
    </row>
    <row r="118" spans="14:14">
      <c r="N118" s="3"/>
    </row>
  </sheetData>
  <mergeCells count="19">
    <mergeCell ref="N8:N11"/>
    <mergeCell ref="N58:N61"/>
    <mergeCell ref="O8:O11"/>
    <mergeCell ref="C58:E58"/>
    <mergeCell ref="F58:K58"/>
    <mergeCell ref="B84:M84"/>
    <mergeCell ref="B9:B10"/>
    <mergeCell ref="B59:B60"/>
    <mergeCell ref="K9:K12"/>
    <mergeCell ref="K59:K62"/>
    <mergeCell ref="L8:L12"/>
    <mergeCell ref="L58:L62"/>
    <mergeCell ref="M8:M12"/>
    <mergeCell ref="M58:M62"/>
    <mergeCell ref="B5:M5"/>
    <mergeCell ref="B6:M6"/>
    <mergeCell ref="B7:M7"/>
    <mergeCell ref="C8:E8"/>
    <mergeCell ref="F8:K8"/>
  </mergeCells>
  <pageMargins left="0.82677165354330695" right="0.23622047244094499" top="0.74803149606299202" bottom="0.74803149606299202" header="0.31496062992126" footer="0.31496062992126"/>
  <pageSetup paperSize="9" scale="85" fitToWidth="2" fitToHeight="2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1</vt:i4>
      </vt:variant>
    </vt:vector>
  </HeadingPairs>
  <TitlesOfParts>
    <vt:vector size="5" baseType="lpstr">
      <vt:lpstr>Лист1</vt:lpstr>
      <vt:lpstr>повна</vt:lpstr>
      <vt:lpstr>Лист2</vt:lpstr>
      <vt:lpstr>Лист3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kadry51@ukr.net</dc:creator>
  <cp:lastModifiedBy>Admin</cp:lastModifiedBy>
  <cp:lastPrinted>2026-06-09T08:45:00Z</cp:lastPrinted>
  <dcterms:created xsi:type="dcterms:W3CDTF">2023-05-23T07:28:00Z</dcterms:created>
  <dcterms:modified xsi:type="dcterms:W3CDTF">2026-06-16T08:00:33Z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A47623E3A18F4E4D82DEF9161108743B_12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