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K24" i="1" l="1"/>
  <c r="H30" i="1" l="1"/>
  <c r="I30" i="1" s="1"/>
  <c r="K79" i="4" l="1"/>
  <c r="H50" i="4" l="1"/>
  <c r="K20" i="1" l="1"/>
  <c r="I45" i="1" l="1"/>
  <c r="H47" i="1" l="1"/>
  <c r="H46" i="1"/>
  <c r="H42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77" i="1" l="1"/>
  <c r="H77" i="4" s="1"/>
  <c r="K16" i="1" l="1"/>
  <c r="K23" i="1" l="1"/>
  <c r="K22" i="1" l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F83" i="1"/>
  <c r="F82" i="1"/>
  <c r="K81" i="1"/>
  <c r="F81" i="1"/>
  <c r="I83" i="1" l="1"/>
  <c r="L83" i="1" s="1"/>
  <c r="H88" i="4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I18" i="4" l="1"/>
  <c r="H19" i="1"/>
  <c r="H37" i="1"/>
  <c r="H37" i="4" s="1"/>
  <c r="H38" i="4" l="1"/>
  <c r="H38" i="1"/>
  <c r="I33" i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<sst xmlns="http://schemas.openxmlformats.org/spreadsheetml/2006/main" count="271" uniqueCount="100">
  <si>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</si>
  <si>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</si>
  <si>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</si>
  <si>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</si>
  <si>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</si>
  <si>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</si>
  <si>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</si>
  <si>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</si>
  <si>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</si>
  <si>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</si>
  <si>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</si>
  <si>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</si>
  <si>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</si>
  <si>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</si>
  <si>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</si>
  <si>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</si>
  <si>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</si>
  <si>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</si>
  <si>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</si>
  <si>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</si>
  <si>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</si>
  <si>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</si>
  <si>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</si>
  <si>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</si>
  <si>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</si>
  <si>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</si>
  <si>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</si>
  <si>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</si>
  <si>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</si>
  <si>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</si>
  <si>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</si>
  <si>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</si>
  <si>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</si>
  <si>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</si>
  <si>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</si>
  <si>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</si>
  <si>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</si>
  <si>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</si>
  <si>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</si>
  <si>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</si>
  <si>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</si>
  <si>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</si>
  <si>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</si>
  <si>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</si>
  <si>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</si>
  <si>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</si>
  <si>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</si>
  <si>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</si>
  <si>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</si>
  <si>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</si>
  <si>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</si>
  <si>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</si>
  <si>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</si>
  <si>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</si>
  <si>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</si>
  <si>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</si>
  <si>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</si>
  <si>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</si>
  <si>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</si>
  <si>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</si>
  <si>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</si>
  <si>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</si>
  <si>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</si>
  <si>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</si>
  <si>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</si>
  <si>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</si>
  <si>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</si>
  <si>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</si>
  <si>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</si>
  <si>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</si>
  <si>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</si>
  <si>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</si>
  <si>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</si>
  <si>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</si>
  <si>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</si>
  <si>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</si>
  <si>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</si>
  <si>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</si>
  <si>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</si>
  <si>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</si>
  <si>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</si>
  <si>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</si>
  <si>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</si>
  <si>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</si>
  <si>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</si>
  <si>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</si>
  <si>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</si>
  <si>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</si>
  <si>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</si>
  <si>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</si>
  <si>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</si>
  <si>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</si>
  <si>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</si>
  <si>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</si>
  <si>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</si>
  <si>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</si>
  <si>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</si>
  <si>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</si>
  <si>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</si>
  <si>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12 травня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</si>
</sst>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14" activePane="bottomRight" state="frozen"/>
      <selection pane="topRight"/>
      <selection pane="bottomLeft"/>
      <selection pane="bottomRight" activeCell="P19" sqref="P19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5" t="s">
        <v>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6"/>
    </row>
    <row r="6" spans="1:16" ht="13.5" customHeight="1" x14ac:dyDescent="0.25">
      <c r="A6" s="28"/>
      <c r="B6" s="245" t="s">
        <v>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6"/>
    </row>
    <row r="7" spans="1:16" ht="12.75" customHeight="1" x14ac:dyDescent="0.25">
      <c r="A7" s="28"/>
      <c r="B7" s="246" t="s">
        <v>99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6"/>
    </row>
    <row r="8" spans="1:16" ht="12.75" customHeight="1" x14ac:dyDescent="0.25">
      <c r="A8" s="27"/>
      <c r="B8" s="69" t="s">
        <v>52</v>
      </c>
      <c r="C8" s="241" t="s">
        <v>2</v>
      </c>
      <c r="D8" s="242"/>
      <c r="E8" s="242"/>
      <c r="F8" s="243" t="s">
        <v>3</v>
      </c>
      <c r="G8" s="243"/>
      <c r="H8" s="243"/>
      <c r="I8" s="243"/>
      <c r="J8" s="243"/>
      <c r="K8" s="243"/>
      <c r="L8" s="239" t="s">
        <v>4</v>
      </c>
      <c r="M8" s="247" t="s">
        <v>5</v>
      </c>
      <c r="N8" s="234" t="s">
        <v>97</v>
      </c>
    </row>
    <row r="9" spans="1:16" x14ac:dyDescent="0.25">
      <c r="A9" s="49"/>
      <c r="B9" s="250" t="s">
        <v>6</v>
      </c>
      <c r="C9" s="211" t="s">
        <v>7</v>
      </c>
      <c r="D9" s="73" t="s">
        <v>8</v>
      </c>
      <c r="E9" s="234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9" t="s">
        <v>83</v>
      </c>
      <c r="L9" s="239"/>
      <c r="M9" s="248"/>
      <c r="N9" s="235"/>
      <c r="O9" s="197"/>
      <c r="P9" s="197"/>
    </row>
    <row r="10" spans="1:16" x14ac:dyDescent="0.25">
      <c r="A10" s="49"/>
      <c r="B10" s="250"/>
      <c r="C10" s="75"/>
      <c r="D10" s="64"/>
      <c r="E10" s="237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9"/>
      <c r="L10" s="239"/>
      <c r="M10" s="248"/>
      <c r="N10" s="235"/>
      <c r="O10" s="197"/>
      <c r="P10" s="197"/>
    </row>
    <row r="11" spans="1:16" x14ac:dyDescent="0.25">
      <c r="A11" s="49"/>
      <c r="B11" s="212"/>
      <c r="C11" s="75"/>
      <c r="D11" s="64"/>
      <c r="E11" s="237"/>
      <c r="F11" s="64" t="s">
        <v>17</v>
      </c>
      <c r="G11" s="213"/>
      <c r="H11" s="44"/>
      <c r="I11" s="72"/>
      <c r="J11" s="64"/>
      <c r="K11" s="239"/>
      <c r="L11" s="239"/>
      <c r="M11" s="248"/>
      <c r="N11" s="235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8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9"/>
      <c r="L12" s="239"/>
      <c r="M12" s="249"/>
      <c r="N12" s="208">
        <v>46147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176.84</v>
      </c>
      <c r="H15" s="3">
        <f>(D15-G15)*10000*C15/1000000</f>
        <v>0.50527039999998924</v>
      </c>
      <c r="I15" s="3">
        <f>E15-H15</f>
        <v>7.7347296000000112</v>
      </c>
      <c r="J15" s="3">
        <v>0.6</v>
      </c>
      <c r="K15" s="3">
        <f>J15</f>
        <v>0.6</v>
      </c>
      <c r="L15" s="22">
        <f t="shared" ref="L15:L23" si="0">I15*100/E15</f>
        <v>93.868077669903045</v>
      </c>
      <c r="M15" s="3">
        <v>0.35</v>
      </c>
      <c r="N15" s="223">
        <v>-0.02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167.53</v>
      </c>
      <c r="H16" s="3">
        <f>(D16-G16)*10000*C16/1000000</f>
        <v>-3.6000000000001371E-2</v>
      </c>
      <c r="I16" s="3">
        <f t="shared" ref="I16:I23" si="1">E16-H16</f>
        <v>3.4760000000000013</v>
      </c>
      <c r="J16" s="3">
        <v>1.1499999999999999</v>
      </c>
      <c r="K16" s="3">
        <f>J16</f>
        <v>1.1499999999999999</v>
      </c>
      <c r="L16" s="22">
        <f>I16*100/E16</f>
        <v>101.04651162790702</v>
      </c>
      <c r="M16" s="3">
        <v>0.8</v>
      </c>
      <c r="N16" s="223">
        <v>0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1.2</v>
      </c>
      <c r="K17" s="3">
        <f>J17</f>
        <v>1.2</v>
      </c>
      <c r="L17" s="22">
        <f>I17*100/E17</f>
        <v>100</v>
      </c>
      <c r="M17" s="3">
        <v>0.95</v>
      </c>
      <c r="N17" s="223">
        <v>0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</v>
      </c>
      <c r="H18" s="3">
        <f>(D18-G18)*10000*C18/1000000</f>
        <v>0</v>
      </c>
      <c r="I18" s="3">
        <f t="shared" si="1"/>
        <v>16.96</v>
      </c>
      <c r="J18" s="3">
        <v>1.5</v>
      </c>
      <c r="K18" s="3">
        <f t="shared" ref="K18:K24" si="3">J18</f>
        <v>1.5</v>
      </c>
      <c r="L18" s="22">
        <f t="shared" si="0"/>
        <v>100</v>
      </c>
      <c r="M18" s="3">
        <v>1.5</v>
      </c>
      <c r="N18" s="223">
        <v>-0.02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144.43</v>
      </c>
      <c r="H19" s="3">
        <f>(D19-G19)*10000*C19/1000000</f>
        <v>-4.9500000000001876E-2</v>
      </c>
      <c r="I19" s="3">
        <f t="shared" si="1"/>
        <v>2.4695000000000018</v>
      </c>
      <c r="J19" s="3">
        <v>1.5</v>
      </c>
      <c r="K19" s="3">
        <f t="shared" si="3"/>
        <v>1.5</v>
      </c>
      <c r="L19" s="22">
        <f t="shared" si="0"/>
        <v>102.04545454545463</v>
      </c>
      <c r="M19" s="3">
        <v>1.7</v>
      </c>
      <c r="N19" s="223">
        <v>-0.02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142.72999999999999</v>
      </c>
      <c r="H20" s="3">
        <f t="shared" si="2"/>
        <v>1.4200000000007266E-2</v>
      </c>
      <c r="I20" s="3">
        <f t="shared" si="1"/>
        <v>1.5457999999999927</v>
      </c>
      <c r="J20" s="3">
        <v>1.5</v>
      </c>
      <c r="K20" s="3">
        <f t="shared" si="3"/>
        <v>1.5</v>
      </c>
      <c r="L20" s="22">
        <f t="shared" si="0"/>
        <v>99.089743589743122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131.52000000000001</v>
      </c>
      <c r="H21" s="3">
        <f>(D21-G21)*10000*C21/1000000</f>
        <v>0.26159999999994799</v>
      </c>
      <c r="I21" s="3">
        <f t="shared" si="1"/>
        <v>3.0084000000000519</v>
      </c>
      <c r="J21" s="3">
        <v>4.13</v>
      </c>
      <c r="K21" s="3">
        <f t="shared" si="3"/>
        <v>4.13</v>
      </c>
      <c r="L21" s="22">
        <f t="shared" si="0"/>
        <v>92.000000000001592</v>
      </c>
      <c r="M21" s="3">
        <v>2.25</v>
      </c>
      <c r="N21" s="223">
        <v>0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127.38</v>
      </c>
      <c r="H22" s="3">
        <f>(D22-G22)*10000*C22/1000000</f>
        <v>1.4000000000007163E-2</v>
      </c>
      <c r="I22" s="3">
        <f t="shared" si="1"/>
        <v>1.7359999999999929</v>
      </c>
      <c r="J22" s="3">
        <v>3.98</v>
      </c>
      <c r="K22" s="3">
        <f t="shared" si="3"/>
        <v>3.98</v>
      </c>
      <c r="L22" s="22">
        <f t="shared" si="0"/>
        <v>99.199999999999591</v>
      </c>
      <c r="M22" s="3">
        <v>2.2999999999999998</v>
      </c>
      <c r="N22" s="223">
        <v>0.03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114.02</v>
      </c>
      <c r="H23" s="3">
        <f>(D23-G23)*10000*C23/1000000</f>
        <v>-0.76559999999993833</v>
      </c>
      <c r="I23" s="3">
        <f t="shared" si="1"/>
        <v>16.465599999999938</v>
      </c>
      <c r="J23" s="3">
        <v>4.9000000000000004</v>
      </c>
      <c r="K23" s="3">
        <f>J23</f>
        <v>4.9000000000000004</v>
      </c>
      <c r="L23" s="22">
        <f t="shared" si="0"/>
        <v>104.87643312101872</v>
      </c>
      <c r="M23" s="3">
        <v>2.4500000000000002</v>
      </c>
      <c r="N23" s="223">
        <v>7.0000000000000007E-2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99.81</v>
      </c>
      <c r="H24" s="3">
        <f>(D24-G24)*10000*C24/1000000</f>
        <v>0</v>
      </c>
      <c r="I24" s="3">
        <f>E24-H24</f>
        <v>3.75</v>
      </c>
      <c r="J24" s="3">
        <v>3.1</v>
      </c>
      <c r="K24" s="3">
        <f t="shared" si="3"/>
        <v>3.1</v>
      </c>
      <c r="L24" s="22">
        <f>I24*100/E24</f>
        <v>100</v>
      </c>
      <c r="M24" s="3">
        <v>2.5</v>
      </c>
      <c r="N24" s="223">
        <v>0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-5.6029599999990021E-2</v>
      </c>
      <c r="I25" s="20">
        <f>SUM(I15:I24)</f>
        <v>58.646029599999991</v>
      </c>
      <c r="J25" s="19"/>
      <c r="K25" s="19"/>
      <c r="L25" s="24">
        <f>I25*100/E25</f>
        <v>100.09562997098479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26" customFormat="1" ht="14.1" customHeight="1" x14ac:dyDescent="0.25">
      <c r="A27" s="233">
        <v>11</v>
      </c>
      <c r="B27" s="6" t="s">
        <v>38</v>
      </c>
      <c r="C27" s="47">
        <v>137</v>
      </c>
      <c r="D27" s="3">
        <v>192.9</v>
      </c>
      <c r="E27" s="13">
        <v>1.8180000000000001</v>
      </c>
      <c r="F27" s="3">
        <f t="shared" ref="F27:F28" si="4">D27</f>
        <v>192.9</v>
      </c>
      <c r="G27" s="3">
        <v>192.9</v>
      </c>
      <c r="H27" s="13">
        <v>0</v>
      </c>
      <c r="I27" s="13">
        <v>1.8180000000000001</v>
      </c>
      <c r="J27" s="3">
        <v>0.15</v>
      </c>
      <c r="K27" s="3">
        <f>J27</f>
        <v>0.15</v>
      </c>
      <c r="L27" s="22">
        <f>I27*100/E27</f>
        <v>100</v>
      </c>
      <c r="M27" s="3">
        <v>0.15</v>
      </c>
      <c r="N27" s="223">
        <v>0</v>
      </c>
      <c r="O27" s="209"/>
      <c r="P27" s="45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</v>
      </c>
      <c r="H29" s="3">
        <f>(D29-G29)*10000*C29/1000000</f>
        <v>0</v>
      </c>
      <c r="I29" s="13">
        <f>E29-H29</f>
        <v>3.93</v>
      </c>
      <c r="J29" s="3">
        <v>0.12</v>
      </c>
      <c r="K29" s="3">
        <f t="shared" si="5"/>
        <v>0.12</v>
      </c>
      <c r="L29" s="22">
        <f>I29*100/E29</f>
        <v>100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192.2</v>
      </c>
      <c r="H30" s="3">
        <f>(D30-G30)*10000*C30/1000000</f>
        <v>0.19500000000000739</v>
      </c>
      <c r="I30" s="13">
        <f>E30-H30</f>
        <v>0.87499999999999267</v>
      </c>
      <c r="J30" s="3">
        <v>0.01</v>
      </c>
      <c r="K30" s="3">
        <f t="shared" si="5"/>
        <v>0.01</v>
      </c>
      <c r="L30" s="22">
        <f>I30*100/E30</f>
        <v>81.775700934578751</v>
      </c>
      <c r="M30" s="3">
        <v>0.01</v>
      </c>
      <c r="N30" s="223">
        <v>0.01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179.13</v>
      </c>
      <c r="H31" s="3">
        <f>(D31-G31)*10000*C31/1000000</f>
        <v>-2.9100000000001101E-2</v>
      </c>
      <c r="I31" s="13">
        <f t="shared" ref="I31" si="7">E31-H31</f>
        <v>1.779100000000001</v>
      </c>
      <c r="J31" s="3">
        <v>0.14000000000000001</v>
      </c>
      <c r="K31" s="3">
        <f t="shared" si="5"/>
        <v>0.14000000000000001</v>
      </c>
      <c r="L31" s="22">
        <f t="shared" ref="L31" si="8">I31*100/E31</f>
        <v>101.66285714285721</v>
      </c>
      <c r="M31" s="3">
        <v>0.22</v>
      </c>
      <c r="N31" s="223">
        <v>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174.06</v>
      </c>
      <c r="H32" s="3">
        <f>(D32-G32)*10000*C32/1000000</f>
        <v>-2.850000000000108E-2</v>
      </c>
      <c r="I32" s="13">
        <f>E32-H32</f>
        <v>1.0585000000000011</v>
      </c>
      <c r="J32" s="3">
        <v>0.16</v>
      </c>
      <c r="K32" s="3">
        <f t="shared" si="5"/>
        <v>0.16</v>
      </c>
      <c r="L32" s="22">
        <f>I32*100/E32</f>
        <v>102.76699029126223</v>
      </c>
      <c r="M32" s="3">
        <v>0.26</v>
      </c>
      <c r="N32" s="223">
        <v>0.01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0.38740000000000518</v>
      </c>
      <c r="I33" s="21">
        <f>SUM(I27:I32)</f>
        <v>10.510599999999995</v>
      </c>
      <c r="J33" s="20"/>
      <c r="K33" s="20"/>
      <c r="L33" s="24">
        <f>I33*100/E33</f>
        <v>96.445219306294689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0.04</v>
      </c>
      <c r="K35" s="3">
        <f>J35</f>
        <v>0.04</v>
      </c>
      <c r="L35" s="22">
        <f t="shared" ref="L35:L37" si="10">I35*100/E35</f>
        <v>100.47899159663821</v>
      </c>
      <c r="M35" s="3">
        <v>0.05</v>
      </c>
      <c r="N35" s="223">
        <v>0.01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185.51</v>
      </c>
      <c r="H36" s="13">
        <f>(D36-G36)*10000*C36/1000000</f>
        <v>-1.0399999999990542E-2</v>
      </c>
      <c r="I36" s="13">
        <f>E36-H36</f>
        <v>1.8403999999999907</v>
      </c>
      <c r="J36" s="3">
        <v>0.04</v>
      </c>
      <c r="K36" s="3">
        <f>J36</f>
        <v>0.04</v>
      </c>
      <c r="L36" s="22">
        <f t="shared" si="10"/>
        <v>100.56830601092845</v>
      </c>
      <c r="M36" s="3">
        <v>0.06</v>
      </c>
      <c r="N36" s="223">
        <v>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180.54</v>
      </c>
      <c r="H37" s="13">
        <f>(D37-G37)*10000*C37/1000000</f>
        <v>3.8400000000001454E-2</v>
      </c>
      <c r="I37" s="13">
        <f>E37-H37</f>
        <v>0.98159999999999858</v>
      </c>
      <c r="J37" s="3">
        <v>0.06</v>
      </c>
      <c r="K37" s="3">
        <f>J37</f>
        <v>0.06</v>
      </c>
      <c r="L37" s="22">
        <f t="shared" si="10"/>
        <v>96.235294117646916</v>
      </c>
      <c r="M37" s="3">
        <v>0.06</v>
      </c>
      <c r="N37" s="223">
        <v>0.01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2.2300000000016095E-2</v>
      </c>
      <c r="I38" s="20">
        <f>SUM(I35:I37)</f>
        <v>4.0176999999999836</v>
      </c>
      <c r="J38" s="20"/>
      <c r="K38" s="20"/>
      <c r="L38" s="24">
        <f>I38*100/E38</f>
        <v>99.448019801979797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182.2</v>
      </c>
      <c r="H40" s="3">
        <f>(D40-G40)*10000*C40/1000000</f>
        <v>0.20010000000000761</v>
      </c>
      <c r="I40" s="3">
        <f>E40-H40</f>
        <v>0.87989999999999247</v>
      </c>
      <c r="J40" s="3">
        <v>0.1</v>
      </c>
      <c r="K40" s="3">
        <f t="shared" ref="K40" si="12">J40</f>
        <v>0.1</v>
      </c>
      <c r="L40" s="22">
        <f t="shared" ref="L40:L42" si="13">I40*100/E40</f>
        <v>81.472222222221518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176.75</v>
      </c>
      <c r="H41" s="3">
        <f>(D41-G41)*10000*C41/1000000</f>
        <v>0.157</v>
      </c>
      <c r="I41" s="3">
        <f>E41-H41</f>
        <v>1.2529999999999999</v>
      </c>
      <c r="J41" s="3">
        <v>0.1</v>
      </c>
      <c r="K41" s="3">
        <f>J41</f>
        <v>0.1</v>
      </c>
      <c r="L41" s="22">
        <f t="shared" si="13"/>
        <v>88.865248226950342</v>
      </c>
      <c r="M41" s="48">
        <v>0.05</v>
      </c>
      <c r="N41" s="223">
        <v>-0.05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3">
        <v>0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0.35710000000000763</v>
      </c>
      <c r="I43" s="20">
        <f>SUM(I40:I42)</f>
        <v>3.3028999999999922</v>
      </c>
      <c r="J43" s="20"/>
      <c r="K43" s="20"/>
      <c r="L43" s="24">
        <f>I43*100/E43</f>
        <v>90.243169398906886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211.9</v>
      </c>
      <c r="H45" s="3">
        <v>0.92</v>
      </c>
      <c r="I45" s="3">
        <f>E45-H45</f>
        <v>1.5500000000000003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3">
        <v>-0.05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</v>
      </c>
      <c r="H49" s="3">
        <v>0.19</v>
      </c>
      <c r="I49" s="3">
        <v>0.88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3">
        <v>-0.05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182.36</v>
      </c>
      <c r="H50" s="3">
        <v>0.04</v>
      </c>
      <c r="I50" s="3">
        <f t="shared" si="17"/>
        <v>1.43</v>
      </c>
      <c r="J50" s="3">
        <v>0.3</v>
      </c>
      <c r="K50" s="3">
        <f>J50</f>
        <v>0.3</v>
      </c>
      <c r="L50" s="22">
        <v>97</v>
      </c>
      <c r="M50" s="3">
        <v>0.3</v>
      </c>
      <c r="N50" s="223">
        <v>0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169.04</v>
      </c>
      <c r="H52" s="3">
        <f t="shared" ref="H52:H54" si="20">(D52-G52)*10000*C52/1000000</f>
        <v>-2.7199999999994586E-2</v>
      </c>
      <c r="I52" s="3">
        <f t="shared" si="17"/>
        <v>1.2271999999999945</v>
      </c>
      <c r="J52" s="3">
        <v>0.3</v>
      </c>
      <c r="K52" s="3">
        <f t="shared" si="18"/>
        <v>0.3</v>
      </c>
      <c r="L52" s="22">
        <f t="shared" si="16"/>
        <v>102.26666666666623</v>
      </c>
      <c r="M52" s="3">
        <v>0.4</v>
      </c>
      <c r="N52" s="223">
        <v>0.04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163.03</v>
      </c>
      <c r="H53" s="3">
        <f t="shared" si="20"/>
        <v>-3.0600000000001161E-2</v>
      </c>
      <c r="I53" s="3">
        <f t="shared" si="17"/>
        <v>2.5306000000000011</v>
      </c>
      <c r="J53" s="3">
        <v>0.3</v>
      </c>
      <c r="K53" s="3">
        <f t="shared" si="18"/>
        <v>0.3</v>
      </c>
      <c r="L53" s="22">
        <f t="shared" si="16"/>
        <v>101.22400000000005</v>
      </c>
      <c r="M53" s="3">
        <v>0.45</v>
      </c>
      <c r="N53" s="223">
        <v>-0.02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</v>
      </c>
      <c r="H54" s="3">
        <f t="shared" si="20"/>
        <v>-0.31200000000000444</v>
      </c>
      <c r="I54" s="3">
        <f t="shared" si="17"/>
        <v>1.5920000000000045</v>
      </c>
      <c r="J54" s="3">
        <v>0.4</v>
      </c>
      <c r="K54" s="3">
        <f t="shared" si="18"/>
        <v>0.4</v>
      </c>
      <c r="L54" s="22">
        <f t="shared" si="16"/>
        <v>124.37500000000034</v>
      </c>
      <c r="M54" s="3">
        <v>0.5</v>
      </c>
      <c r="N54" s="223">
        <v>-0.02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0.77440000000000531</v>
      </c>
      <c r="I55" s="20">
        <f>SUM(I45:I54)</f>
        <v>14.625599999999995</v>
      </c>
      <c r="J55" s="20"/>
      <c r="K55" s="52"/>
      <c r="L55" s="24">
        <f>I55*100/E55</f>
        <v>94.971428571428532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1" t="s">
        <v>2</v>
      </c>
      <c r="D59" s="242"/>
      <c r="E59" s="242"/>
      <c r="F59" s="243" t="s">
        <v>3</v>
      </c>
      <c r="G59" s="243"/>
      <c r="H59" s="243"/>
      <c r="I59" s="243"/>
      <c r="J59" s="243"/>
      <c r="K59" s="243"/>
      <c r="L59" s="239" t="s">
        <v>4</v>
      </c>
      <c r="M59" s="244" t="s">
        <v>5</v>
      </c>
      <c r="N59" s="234" t="s">
        <v>95</v>
      </c>
      <c r="O59" s="197"/>
      <c r="P59" s="197"/>
    </row>
    <row r="60" spans="1:27" s="5" customFormat="1" ht="14.1" customHeight="1" x14ac:dyDescent="0.25">
      <c r="A60" s="49"/>
      <c r="B60" s="236" t="s">
        <v>6</v>
      </c>
      <c r="C60" s="211" t="s">
        <v>7</v>
      </c>
      <c r="D60" s="73" t="s">
        <v>8</v>
      </c>
      <c r="E60" s="234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9" t="s">
        <v>83</v>
      </c>
      <c r="L60" s="239"/>
      <c r="M60" s="244"/>
      <c r="N60" s="235"/>
      <c r="O60" s="197"/>
      <c r="P60" s="197"/>
    </row>
    <row r="61" spans="1:27" s="5" customFormat="1" ht="14.1" customHeight="1" x14ac:dyDescent="0.25">
      <c r="A61" s="49"/>
      <c r="B61" s="236"/>
      <c r="C61" s="75"/>
      <c r="D61" s="64"/>
      <c r="E61" s="237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9"/>
      <c r="L61" s="239"/>
      <c r="M61" s="244"/>
      <c r="N61" s="235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7"/>
      <c r="F62" s="64" t="s">
        <v>17</v>
      </c>
      <c r="G62" s="213"/>
      <c r="H62" s="44"/>
      <c r="I62" s="72"/>
      <c r="J62" s="64"/>
      <c r="K62" s="239"/>
      <c r="L62" s="239"/>
      <c r="M62" s="244"/>
      <c r="N62" s="235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8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9"/>
      <c r="L63" s="239"/>
      <c r="M63" s="244"/>
      <c r="N63" s="208">
        <f>N12</f>
        <v>46147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97.99</v>
      </c>
      <c r="H68" s="3">
        <f>(D68-G68)*10000*C68/1000000</f>
        <v>-2.4959999999995035E-2</v>
      </c>
      <c r="I68" s="3">
        <f>E68-H68</f>
        <v>2.5249599999999952</v>
      </c>
      <c r="J68" s="3">
        <v>0.15</v>
      </c>
      <c r="K68" s="3">
        <f>J68</f>
        <v>0.15</v>
      </c>
      <c r="L68" s="22">
        <f t="shared" si="22"/>
        <v>100.9983999999998</v>
      </c>
      <c r="M68" s="3">
        <v>0.15</v>
      </c>
      <c r="N68" s="223">
        <v>0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-2.4959999999995035E-2</v>
      </c>
      <c r="I69" s="20">
        <f>I68+I66+I65+I58+I57</f>
        <v>7.6949599999999956</v>
      </c>
      <c r="J69" s="20"/>
      <c r="K69" s="20"/>
      <c r="L69" s="24">
        <f>I69*100/E69</f>
        <v>82.123372465314773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168.51</v>
      </c>
      <c r="H72" s="3">
        <f>(D72-G72)*10000*C72/1000000</f>
        <v>0.63800000000004509</v>
      </c>
      <c r="I72" s="3">
        <f t="shared" ref="I72" si="26">E72-H72</f>
        <v>4.1619999999999546</v>
      </c>
      <c r="J72" s="3">
        <v>0</v>
      </c>
      <c r="K72" s="3">
        <f>J72</f>
        <v>0</v>
      </c>
      <c r="L72" s="22">
        <f t="shared" ref="L72" si="27">I72*100/E72</f>
        <v>86.708333333332391</v>
      </c>
      <c r="M72" s="3">
        <v>7.0000000000000007E-2</v>
      </c>
      <c r="N72" s="223">
        <v>-0.01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0.63800000000004509</v>
      </c>
      <c r="I73" s="20">
        <f>SUM(I72:I72)</f>
        <v>4.1619999999999546</v>
      </c>
      <c r="J73" s="21"/>
      <c r="K73" s="20"/>
      <c r="L73" s="24">
        <f>I73*100/E73</f>
        <v>86.708333333332391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149.82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3.4982104000000942</v>
      </c>
      <c r="I79" s="24">
        <f>I25+I33+I38+I43+I55+I69+I73+I75+I77</f>
        <v>104.16978959999989</v>
      </c>
      <c r="J79" s="20"/>
      <c r="K79" s="20"/>
      <c r="L79" s="20">
        <f>I79*100/E79</f>
        <v>95.247046302391823</v>
      </c>
      <c r="M79" s="52"/>
      <c r="N79" s="224"/>
      <c r="O79" s="201"/>
      <c r="P79" s="197"/>
    </row>
    <row r="80" spans="1:16" x14ac:dyDescent="0.25">
      <c r="A80" s="77"/>
      <c r="B80" s="240" t="s">
        <v>88</v>
      </c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169.32</v>
      </c>
      <c r="H82" s="3">
        <f>(D82-G82)*10000*C82/1000000</f>
        <v>0.61020000000002317</v>
      </c>
      <c r="I82" s="3">
        <f>E82-H82</f>
        <v>3.4497999999999767</v>
      </c>
      <c r="J82" s="13">
        <v>0.47</v>
      </c>
      <c r="K82" s="13">
        <f>J82</f>
        <v>0.47</v>
      </c>
      <c r="L82" s="22">
        <f t="shared" si="31"/>
        <v>84.97044334975314</v>
      </c>
      <c r="M82" s="3"/>
      <c r="N82" s="223">
        <v>0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178.9</v>
      </c>
      <c r="H83" s="3">
        <f>(D83-G83)*10000*C83/1000000</f>
        <v>0.4823999999999955</v>
      </c>
      <c r="I83" s="3">
        <f>E83-H83</f>
        <v>0.5176000000000045</v>
      </c>
      <c r="J83" s="3">
        <v>0</v>
      </c>
      <c r="K83" s="3">
        <v>0</v>
      </c>
      <c r="L83" s="22">
        <f t="shared" si="31"/>
        <v>51.760000000000453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2.0284400000000318</v>
      </c>
      <c r="I84" s="20">
        <f>SUM(I81:I83)</f>
        <v>5.3915599999999673</v>
      </c>
      <c r="J84" s="20"/>
      <c r="K84" s="20"/>
      <c r="L84" s="24">
        <f>I84*100/E84</f>
        <v>72.662533692721937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2" t="s">
        <v>0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15" ht="14.25" customHeight="1" x14ac:dyDescent="0.25">
      <c r="A6" s="89"/>
      <c r="B6" s="262" t="s">
        <v>84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</row>
    <row r="7" spans="1:15" ht="13.5" customHeight="1" x14ac:dyDescent="0.25">
      <c r="A7" s="89"/>
      <c r="B7" s="263" t="str">
        <f>Лист1!B7</f>
        <v>станом на 12 травня 2026р.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25"/>
    </row>
    <row r="8" spans="1:15" ht="12.75" customHeight="1" x14ac:dyDescent="0.25">
      <c r="A8" s="90"/>
      <c r="B8" s="27"/>
      <c r="C8" s="252" t="s">
        <v>2</v>
      </c>
      <c r="D8" s="253"/>
      <c r="E8" s="254"/>
      <c r="F8" s="255" t="s">
        <v>3</v>
      </c>
      <c r="G8" s="256"/>
      <c r="H8" s="257"/>
      <c r="I8" s="257"/>
      <c r="J8" s="257"/>
      <c r="K8" s="258"/>
      <c r="L8" s="234" t="s">
        <v>4</v>
      </c>
      <c r="M8" s="259" t="s">
        <v>5</v>
      </c>
      <c r="N8" s="234" t="s">
        <v>98</v>
      </c>
    </row>
    <row r="9" spans="1:15" x14ac:dyDescent="0.25">
      <c r="A9" s="91"/>
      <c r="B9" s="250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4" t="s">
        <v>83</v>
      </c>
      <c r="L9" s="235"/>
      <c r="M9" s="260"/>
      <c r="N9" s="235"/>
    </row>
    <row r="10" spans="1:15" x14ac:dyDescent="0.25">
      <c r="A10" s="91"/>
      <c r="B10" s="250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5"/>
      <c r="L10" s="235"/>
      <c r="M10" s="260"/>
      <c r="N10" s="235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5"/>
      <c r="L11" s="235"/>
      <c r="M11" s="260"/>
      <c r="N11" s="235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1"/>
      <c r="L12" s="251"/>
      <c r="M12" s="261"/>
      <c r="N12" s="208">
        <f>Лист1!N12</f>
        <v>46147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176.84</v>
      </c>
      <c r="H15" s="3">
        <f>Лист1!H15</f>
        <v>0.50527039999998924</v>
      </c>
      <c r="I15" s="3">
        <f>E15-H15</f>
        <v>7.7347296000000112</v>
      </c>
      <c r="J15" s="3">
        <f>Лист1!J15</f>
        <v>0.6</v>
      </c>
      <c r="K15" s="3">
        <f>J15</f>
        <v>0.6</v>
      </c>
      <c r="L15" s="36">
        <f t="shared" ref="L15:L24" si="0">I15*100/E15</f>
        <v>93.868077669903045</v>
      </c>
      <c r="M15" s="106">
        <v>0.35</v>
      </c>
      <c r="N15" s="223">
        <f>Лист1!N15</f>
        <v>-0.02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167.53</v>
      </c>
      <c r="H16" s="3">
        <v>0</v>
      </c>
      <c r="I16" s="3">
        <f t="shared" ref="I16:I24" si="2">E16-H16</f>
        <v>3.44</v>
      </c>
      <c r="J16" s="3">
        <f>Лист1!J16</f>
        <v>1.1499999999999999</v>
      </c>
      <c r="K16" s="3">
        <f t="shared" ref="K16:K24" si="3">J16</f>
        <v>1.1499999999999999</v>
      </c>
      <c r="L16" s="36">
        <f t="shared" si="0"/>
        <v>100</v>
      </c>
      <c r="M16" s="106">
        <v>0.8</v>
      </c>
      <c r="N16" s="223">
        <f>Лист1!N16</f>
        <v>0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f>Лист1!H17</f>
        <v>0</v>
      </c>
      <c r="I17" s="3">
        <f t="shared" si="2"/>
        <v>1.5</v>
      </c>
      <c r="J17" s="3">
        <f>Лист1!J17</f>
        <v>1.2</v>
      </c>
      <c r="K17" s="3">
        <f>J17</f>
        <v>1.2</v>
      </c>
      <c r="L17" s="36">
        <f t="shared" si="0"/>
        <v>100</v>
      </c>
      <c r="M17" s="106">
        <v>0.95</v>
      </c>
      <c r="N17" s="223">
        <f>Лист1!N17</f>
        <v>0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</v>
      </c>
      <c r="H18" s="3">
        <v>0</v>
      </c>
      <c r="I18" s="3">
        <f>E18-H18</f>
        <v>16.96</v>
      </c>
      <c r="J18" s="3">
        <f>Лист1!J18</f>
        <v>1.5</v>
      </c>
      <c r="K18" s="3">
        <f t="shared" si="3"/>
        <v>1.5</v>
      </c>
      <c r="L18" s="36">
        <f t="shared" si="0"/>
        <v>100</v>
      </c>
      <c r="M18" s="106">
        <v>1.5</v>
      </c>
      <c r="N18" s="223">
        <f>Лист1!N18</f>
        <v>-0.02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144.43</v>
      </c>
      <c r="H19" s="183">
        <v>0</v>
      </c>
      <c r="I19" s="3">
        <f t="shared" si="2"/>
        <v>2.42</v>
      </c>
      <c r="J19" s="3">
        <f>Лист1!J19</f>
        <v>1.5</v>
      </c>
      <c r="K19" s="3">
        <f t="shared" si="3"/>
        <v>1.5</v>
      </c>
      <c r="L19" s="36">
        <f t="shared" si="0"/>
        <v>100</v>
      </c>
      <c r="M19" s="106">
        <v>1.7</v>
      </c>
      <c r="N19" s="223">
        <f>Лист1!N19</f>
        <v>-0.02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142.72999999999999</v>
      </c>
      <c r="H20" s="3">
        <f>Лист1!H20</f>
        <v>1.4200000000007266E-2</v>
      </c>
      <c r="I20" s="3">
        <f t="shared" si="2"/>
        <v>1.5457999999999927</v>
      </c>
      <c r="J20" s="3">
        <f>Лист1!J20</f>
        <v>1.5</v>
      </c>
      <c r="K20" s="3">
        <f t="shared" si="3"/>
        <v>1.5</v>
      </c>
      <c r="L20" s="36">
        <f t="shared" si="0"/>
        <v>99.089743589743122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131.52000000000001</v>
      </c>
      <c r="H21" s="3">
        <f>Лист1!H21</f>
        <v>0.26159999999994799</v>
      </c>
      <c r="I21" s="3">
        <f t="shared" si="2"/>
        <v>3.0084000000000519</v>
      </c>
      <c r="J21" s="3">
        <f>Лист1!J21</f>
        <v>4.13</v>
      </c>
      <c r="K21" s="3">
        <f t="shared" si="3"/>
        <v>4.13</v>
      </c>
      <c r="L21" s="36">
        <f t="shared" si="0"/>
        <v>92.000000000001592</v>
      </c>
      <c r="M21" s="106">
        <v>2.25</v>
      </c>
      <c r="N21" s="223">
        <f>Лист1!N21</f>
        <v>0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127.38</v>
      </c>
      <c r="H22" s="3">
        <f>Лист1!H22</f>
        <v>1.4000000000007163E-2</v>
      </c>
      <c r="I22" s="3">
        <f t="shared" si="2"/>
        <v>1.7359999999999929</v>
      </c>
      <c r="J22" s="3">
        <f>Лист1!J22</f>
        <v>3.98</v>
      </c>
      <c r="K22" s="3">
        <f t="shared" si="3"/>
        <v>3.98</v>
      </c>
      <c r="L22" s="36">
        <f t="shared" si="0"/>
        <v>99.199999999999591</v>
      </c>
      <c r="M22" s="106">
        <v>2.2999999999999998</v>
      </c>
      <c r="N22" s="223">
        <f>Лист1!N22</f>
        <v>0.03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114.02</v>
      </c>
      <c r="H23" s="3">
        <v>0</v>
      </c>
      <c r="I23" s="3">
        <f t="shared" si="2"/>
        <v>15.7</v>
      </c>
      <c r="J23" s="3">
        <f>Лист1!J23</f>
        <v>4.9000000000000004</v>
      </c>
      <c r="K23" s="3">
        <f>J23</f>
        <v>4.9000000000000004</v>
      </c>
      <c r="L23" s="36">
        <f t="shared" si="0"/>
        <v>100</v>
      </c>
      <c r="M23" s="106">
        <v>2.4500000000000002</v>
      </c>
      <c r="N23" s="223">
        <f>Лист1!N23</f>
        <v>7.0000000000000007E-2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99.81</v>
      </c>
      <c r="H24" s="3">
        <v>0</v>
      </c>
      <c r="I24" s="3">
        <f t="shared" si="2"/>
        <v>3.75</v>
      </c>
      <c r="J24" s="3">
        <f>Лист1!J24</f>
        <v>3.1</v>
      </c>
      <c r="K24" s="3">
        <f t="shared" si="3"/>
        <v>3.1</v>
      </c>
      <c r="L24" s="36">
        <f t="shared" si="0"/>
        <v>100</v>
      </c>
      <c r="M24" s="106">
        <v>2.5</v>
      </c>
      <c r="N24" s="223">
        <f>Лист1!N24</f>
        <v>0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0.79507039999995166</v>
      </c>
      <c r="I25" s="21">
        <f>SUM(I15:I24)</f>
        <v>57.794929600000046</v>
      </c>
      <c r="J25" s="19"/>
      <c r="K25" s="19"/>
      <c r="L25" s="24">
        <f>I25*100/E25</f>
        <v>98.642993002218887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192.9</v>
      </c>
      <c r="E27" s="13">
        <v>1.4039999999999999</v>
      </c>
      <c r="F27" s="3">
        <f t="shared" ref="F27:F28" si="4">D27</f>
        <v>192.9</v>
      </c>
      <c r="G27" s="3">
        <f>Лист1!G27</f>
        <v>192.9</v>
      </c>
      <c r="H27" s="3">
        <v>0</v>
      </c>
      <c r="I27" s="1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</v>
      </c>
      <c r="H29" s="3">
        <v>0</v>
      </c>
      <c r="I29" s="3">
        <f t="shared" si="6"/>
        <v>3.93</v>
      </c>
      <c r="J29" s="3">
        <f>Лист1!J29</f>
        <v>0.12</v>
      </c>
      <c r="K29" s="3">
        <f t="shared" si="5"/>
        <v>0.12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192.2</v>
      </c>
      <c r="H30" s="3">
        <f>Лист1!H30</f>
        <v>0.19500000000000739</v>
      </c>
      <c r="I30" s="3">
        <f t="shared" si="6"/>
        <v>0.87499999999999267</v>
      </c>
      <c r="J30" s="3">
        <f>Лист1!J30</f>
        <v>0.01</v>
      </c>
      <c r="K30" s="3">
        <f t="shared" si="5"/>
        <v>0.01</v>
      </c>
      <c r="L30" s="36">
        <f t="shared" si="8"/>
        <v>81.775700934578751</v>
      </c>
      <c r="M30" s="106">
        <v>0.01</v>
      </c>
      <c r="N30" s="223">
        <f>Лист1!N30</f>
        <v>0.01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179.13</v>
      </c>
      <c r="H31" s="3">
        <v>0</v>
      </c>
      <c r="I31" s="3">
        <f t="shared" si="6"/>
        <v>1.75</v>
      </c>
      <c r="J31" s="3">
        <f>Лист1!J31</f>
        <v>0.14000000000000001</v>
      </c>
      <c r="K31" s="3">
        <f t="shared" si="5"/>
        <v>0.14000000000000001</v>
      </c>
      <c r="L31" s="36">
        <f t="shared" si="8"/>
        <v>100</v>
      </c>
      <c r="M31" s="106">
        <v>0.22</v>
      </c>
      <c r="N31" s="223">
        <f>Лист1!N31</f>
        <v>0.01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174.06</v>
      </c>
      <c r="H32" s="3">
        <v>0</v>
      </c>
      <c r="I32" s="3">
        <f t="shared" si="6"/>
        <v>1.03</v>
      </c>
      <c r="J32" s="3">
        <f>Лист1!J32</f>
        <v>0.16</v>
      </c>
      <c r="K32" s="122">
        <f t="shared" si="5"/>
        <v>0.16</v>
      </c>
      <c r="L32" s="36">
        <f>I32*100/E32</f>
        <v>100</v>
      </c>
      <c r="M32" s="106">
        <v>0.26</v>
      </c>
      <c r="N32" s="223">
        <f>Лист1!N32</f>
        <v>0.01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0.44500000000000739</v>
      </c>
      <c r="I33" s="21">
        <f>I27+I28+I29+I30+I31+I32</f>
        <v>10.038999999999993</v>
      </c>
      <c r="J33" s="20"/>
      <c r="K33" s="20"/>
      <c r="L33" s="24">
        <f>I33*100/E33</f>
        <v>95.755436856161708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0">I35*100/E35</f>
        <v>100</v>
      </c>
      <c r="M35" s="106">
        <v>0.05</v>
      </c>
      <c r="N35" s="223">
        <f>Лист1!N35</f>
        <v>0.01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185.51</v>
      </c>
      <c r="H36" s="13">
        <v>0</v>
      </c>
      <c r="I36" s="3">
        <f>E36-H36</f>
        <v>1.83</v>
      </c>
      <c r="J36" s="3">
        <f>Лист1!J36</f>
        <v>0.04</v>
      </c>
      <c r="K36" s="3">
        <f>J36</f>
        <v>0.04</v>
      </c>
      <c r="L36" s="36">
        <f t="shared" si="10"/>
        <v>100</v>
      </c>
      <c r="M36" s="106">
        <v>0.06</v>
      </c>
      <c r="N36" s="223">
        <f>Лист1!N36</f>
        <v>0.01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180.54</v>
      </c>
      <c r="H37" s="3">
        <f>Лист1!H37</f>
        <v>3.8400000000001454E-2</v>
      </c>
      <c r="I37" s="3">
        <f>E37-H37</f>
        <v>0.98159999999999858</v>
      </c>
      <c r="J37" s="3">
        <f>Лист1!J37</f>
        <v>0.06</v>
      </c>
      <c r="K37" s="122">
        <f>J37</f>
        <v>0.06</v>
      </c>
      <c r="L37" s="36">
        <f t="shared" si="10"/>
        <v>96.235294117646916</v>
      </c>
      <c r="M37" s="106">
        <v>0.06</v>
      </c>
      <c r="N37" s="223">
        <f>Лист1!N37</f>
        <v>0.01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3.8400000000001454E-2</v>
      </c>
      <c r="I38" s="21">
        <f>SUM(I35:I37)</f>
        <v>4.0015999999999989</v>
      </c>
      <c r="J38" s="20"/>
      <c r="K38" s="20"/>
      <c r="L38" s="24">
        <f>I38*100/E38</f>
        <v>99.04950495049502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182.2</v>
      </c>
      <c r="H40" s="3">
        <f>Лист1!H40</f>
        <v>0.20010000000000761</v>
      </c>
      <c r="I40" s="3">
        <f>E40-H40</f>
        <v>0.87989999999999247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81.472222222221518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176.75</v>
      </c>
      <c r="H41" s="3">
        <f>Лист1!H41</f>
        <v>0.157</v>
      </c>
      <c r="I41" s="3">
        <f>E41-H41</f>
        <v>1.2529999999999999</v>
      </c>
      <c r="J41" s="3">
        <f>Лист1!J41</f>
        <v>0.1</v>
      </c>
      <c r="K41" s="117">
        <f>J41</f>
        <v>0.1</v>
      </c>
      <c r="L41" s="36">
        <f t="shared" si="13"/>
        <v>88.865248226950342</v>
      </c>
      <c r="M41" s="46">
        <v>0.05</v>
      </c>
      <c r="N41" s="223">
        <f>Лист1!N41</f>
        <v>-0.05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0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0.35710000000000763</v>
      </c>
      <c r="I43" s="21">
        <f>SUM(I40:I42)</f>
        <v>3.3028999999999922</v>
      </c>
      <c r="J43" s="20"/>
      <c r="K43" s="136"/>
      <c r="L43" s="24">
        <f>I43*100/E43</f>
        <v>90.243169398906886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211.9</v>
      </c>
      <c r="H45" s="3">
        <f>Лист1!H45</f>
        <v>0.92</v>
      </c>
      <c r="I45" s="3">
        <f>E45-H45</f>
        <v>1.5500000000000003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62.753036437246969</v>
      </c>
      <c r="M45" s="106">
        <v>0.1</v>
      </c>
      <c r="N45" s="223">
        <f>Лист1!N45</f>
        <v>-0.05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</v>
      </c>
      <c r="H49" s="117">
        <f>Лист1!H49</f>
        <v>0.19</v>
      </c>
      <c r="I49" s="117">
        <f t="shared" si="17"/>
        <v>0.88000000000000012</v>
      </c>
      <c r="J49" s="117">
        <f>Лист1!J49</f>
        <v>0.3</v>
      </c>
      <c r="K49" s="117">
        <f t="shared" ref="K49:K54" si="19">J49</f>
        <v>0.3</v>
      </c>
      <c r="L49" s="145">
        <f t="shared" si="16"/>
        <v>82.242990654205613</v>
      </c>
      <c r="M49" s="146">
        <v>0.25</v>
      </c>
      <c r="N49" s="223">
        <f>Лист1!N49</f>
        <v>-0.05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182.36</v>
      </c>
      <c r="H50" s="3">
        <f>Лист1!H50</f>
        <v>0.04</v>
      </c>
      <c r="I50" s="3">
        <f t="shared" si="17"/>
        <v>1.43</v>
      </c>
      <c r="J50" s="3">
        <f>Лист1!J50</f>
        <v>0.3</v>
      </c>
      <c r="K50" s="3">
        <f>J50</f>
        <v>0.3</v>
      </c>
      <c r="L50" s="36">
        <f t="shared" si="16"/>
        <v>97.278911564625858</v>
      </c>
      <c r="M50" s="106">
        <v>0.3</v>
      </c>
      <c r="N50" s="223">
        <f>Лист1!N50</f>
        <v>0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169.04</v>
      </c>
      <c r="H52" s="117">
        <f>Лист1!H52</f>
        <v>-2.7199999999994586E-2</v>
      </c>
      <c r="I52" s="3">
        <f t="shared" si="17"/>
        <v>1.2271999999999945</v>
      </c>
      <c r="J52" s="3">
        <f>Лист1!J52</f>
        <v>0.3</v>
      </c>
      <c r="K52" s="3">
        <f t="shared" si="19"/>
        <v>0.3</v>
      </c>
      <c r="L52" s="36">
        <f t="shared" si="16"/>
        <v>102.26666666666623</v>
      </c>
      <c r="M52" s="106">
        <v>0.4</v>
      </c>
      <c r="N52" s="223">
        <f>Лист1!N52</f>
        <v>0.04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163.03</v>
      </c>
      <c r="H53" s="3">
        <v>0</v>
      </c>
      <c r="I53" s="3">
        <f t="shared" si="17"/>
        <v>2.5</v>
      </c>
      <c r="J53" s="3">
        <f>Лист1!J53</f>
        <v>0.3</v>
      </c>
      <c r="K53" s="3">
        <f t="shared" si="19"/>
        <v>0.3</v>
      </c>
      <c r="L53" s="36">
        <f t="shared" si="16"/>
        <v>100</v>
      </c>
      <c r="M53" s="106">
        <v>0.45</v>
      </c>
      <c r="N53" s="223">
        <f>Лист1!N53</f>
        <v>-0.02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</v>
      </c>
      <c r="H54" s="3">
        <v>0</v>
      </c>
      <c r="I54" s="3">
        <f t="shared" si="17"/>
        <v>1.28</v>
      </c>
      <c r="J54" s="3">
        <f>Лист1!J54</f>
        <v>0.4</v>
      </c>
      <c r="K54" s="122">
        <f t="shared" si="19"/>
        <v>0.4</v>
      </c>
      <c r="L54" s="36">
        <f t="shared" si="16"/>
        <v>100</v>
      </c>
      <c r="M54" s="106">
        <v>0.5</v>
      </c>
      <c r="N54" s="223">
        <f>Лист1!N54</f>
        <v>-0.02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1.1228000000000056</v>
      </c>
      <c r="I55" s="21">
        <f>I45+I46+I47+I48+I49+I50+I51+I52+I53+I54</f>
        <v>14.277199999999993</v>
      </c>
      <c r="J55" s="20"/>
      <c r="K55" s="150"/>
      <c r="L55" s="24">
        <f>I55*100/E55</f>
        <v>92.709090909090861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2" t="s">
        <v>2</v>
      </c>
      <c r="D58" s="253"/>
      <c r="E58" s="254"/>
      <c r="F58" s="255" t="s">
        <v>3</v>
      </c>
      <c r="G58" s="256"/>
      <c r="H58" s="257"/>
      <c r="I58" s="257"/>
      <c r="J58" s="257"/>
      <c r="K58" s="258"/>
      <c r="L58" s="234" t="s">
        <v>4</v>
      </c>
      <c r="M58" s="259" t="s">
        <v>5</v>
      </c>
      <c r="N58" s="234" t="s">
        <v>96</v>
      </c>
      <c r="O58" s="228"/>
    </row>
    <row r="59" spans="1:33" s="5" customFormat="1" ht="14.1" customHeight="1" x14ac:dyDescent="0.25">
      <c r="A59" s="91"/>
      <c r="B59" s="250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4" t="s">
        <v>83</v>
      </c>
      <c r="L59" s="235"/>
      <c r="M59" s="260"/>
      <c r="N59" s="235"/>
      <c r="O59" s="228"/>
    </row>
    <row r="60" spans="1:33" s="5" customFormat="1" ht="14.1" customHeight="1" x14ac:dyDescent="0.25">
      <c r="A60" s="91"/>
      <c r="B60" s="250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5"/>
      <c r="L60" s="235"/>
      <c r="M60" s="260"/>
      <c r="N60" s="235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5"/>
      <c r="L61" s="235"/>
      <c r="M61" s="260"/>
      <c r="N61" s="235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1"/>
      <c r="L62" s="251"/>
      <c r="M62" s="261"/>
      <c r="N62" s="208">
        <f>N12</f>
        <v>46147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97.99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0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168.51</v>
      </c>
      <c r="H72" s="13">
        <f>Лист1!H72</f>
        <v>0.63800000000004509</v>
      </c>
      <c r="I72" s="13">
        <f t="shared" si="23"/>
        <v>4.1619999999999546</v>
      </c>
      <c r="J72" s="3">
        <f>Лист1!J72</f>
        <v>0</v>
      </c>
      <c r="K72" s="3">
        <f>J72</f>
        <v>0</v>
      </c>
      <c r="L72" s="36">
        <f t="shared" ref="L72" si="24">I72*100/E72</f>
        <v>86.708333333332391</v>
      </c>
      <c r="M72" s="106">
        <v>7.0000000000000007E-2</v>
      </c>
      <c r="N72" s="223">
        <f>Лист1!N72</f>
        <v>-0.01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0.9080000000000451</v>
      </c>
      <c r="I73" s="21">
        <f>SUM(I71:I72)</f>
        <v>4.9919999999999547</v>
      </c>
      <c r="J73" s="21"/>
      <c r="K73" s="133"/>
      <c r="L73" s="24">
        <f>I73*100/E73</f>
        <v>84.610169491524658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149.82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97.22</v>
      </c>
      <c r="H79" s="184">
        <v>0</v>
      </c>
      <c r="I79" s="13">
        <f>E79-H79</f>
        <v>1.66</v>
      </c>
      <c r="J79" s="184">
        <v>0.1</v>
      </c>
      <c r="K79" s="184">
        <f>J79</f>
        <v>0.1</v>
      </c>
      <c r="L79" s="22">
        <v>100</v>
      </c>
      <c r="M79" s="183">
        <v>0</v>
      </c>
      <c r="N79" s="223">
        <v>0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5.0000000000000001E-3</v>
      </c>
      <c r="K81" s="184">
        <f>J81</f>
        <v>5.0000000000000001E-3</v>
      </c>
      <c r="L81" s="194">
        <f>I81*100/E81</f>
        <v>100</v>
      </c>
      <c r="M81" s="183">
        <v>0</v>
      </c>
      <c r="N81" s="223">
        <v>-0.01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5.0663704000000189</v>
      </c>
      <c r="I83" s="21">
        <f>I25+I33+I38+I43+I55+I69+I75+I77+I81+I79+I73</f>
        <v>107.10762959999997</v>
      </c>
      <c r="J83" s="20"/>
      <c r="K83" s="20"/>
      <c r="L83" s="24">
        <f>I83*100/E83</f>
        <v>95.483471749246675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40" t="s">
        <v>88</v>
      </c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169.32</v>
      </c>
      <c r="H86" s="3">
        <f>Лист1!H82</f>
        <v>0.61020000000002317</v>
      </c>
      <c r="I86" s="3">
        <f>E86-H86</f>
        <v>3.4497999999999767</v>
      </c>
      <c r="J86" s="13">
        <f>Лист1!J82</f>
        <v>0.47</v>
      </c>
      <c r="K86" s="13">
        <f>J86</f>
        <v>0.47</v>
      </c>
      <c r="L86" s="22">
        <f>I86*100/E86</f>
        <v>84.97044334975314</v>
      </c>
      <c r="M86" s="3"/>
      <c r="N86" s="223">
        <f>Лист1!N82</f>
        <v>0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178.9</v>
      </c>
      <c r="H87" s="3">
        <f>(D87-G87)*10000*C87/1000000</f>
        <v>0.4823999999999955</v>
      </c>
      <c r="I87" s="3">
        <f>E87-H87</f>
        <v>0.5176000000000045</v>
      </c>
      <c r="J87" s="3">
        <f>Лист1!J83</f>
        <v>0</v>
      </c>
      <c r="K87" s="3">
        <v>0</v>
      </c>
      <c r="L87" s="22">
        <f>I87*100/E87</f>
        <v>51.760000000000453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2.0284400000000318</v>
      </c>
      <c r="I88" s="21">
        <f>SUM(I85:I87)</f>
        <v>5.3915599999999673</v>
      </c>
      <c r="J88" s="20"/>
      <c r="K88" s="20"/>
      <c r="L88" s="24">
        <f>I88*100/E88</f>
        <v>72.662533692721937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107.10762959999997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2026-05-12T07:37:23Z</cp:lastPrinted>
  <dcterms:created xsi:type="dcterms:W3CDTF">2023-05-23T07:28:04Z</dcterms:created>
  <dcterms:modified xsi:type="dcterms:W3CDTF">2026-05-12T07:38:06Z</dcterms:modified>
</cp:coreProperties>
</file>