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55" yWindow="-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I57" i="1" l="1"/>
  <c r="G15" i="4" l="1"/>
  <c r="O71" i="4" l="1"/>
  <c r="C55" i="1"/>
  <c r="O87" i="4" l="1"/>
  <c r="O85" i="4"/>
  <c r="O81" i="4"/>
  <c r="O79" i="4"/>
  <c r="O77" i="4"/>
  <c r="O66" i="4"/>
  <c r="O65" i="4"/>
  <c r="O64" i="4"/>
  <c r="O51" i="4"/>
  <c r="O48" i="4"/>
  <c r="O46" i="4"/>
  <c r="O42" i="4"/>
  <c r="O28" i="4"/>
  <c r="O27" i="4"/>
  <c r="O20" i="4"/>
  <c r="K23" i="1" l="1"/>
  <c r="I75" i="1" l="1"/>
  <c r="H72" i="1"/>
  <c r="I49" i="1"/>
  <c r="K24" i="1" l="1"/>
  <c r="H30" i="1" l="1"/>
  <c r="I30" i="1" s="1"/>
  <c r="K79" i="4" l="1"/>
  <c r="H50" i="4" l="1"/>
  <c r="K20" i="1" l="1"/>
  <c r="I45" i="1" l="1"/>
  <c r="H47" i="1" l="1"/>
  <c r="H46" i="1"/>
  <c r="H42" i="1"/>
  <c r="H66" i="1" l="1"/>
  <c r="H48" i="1"/>
  <c r="K27" i="1"/>
  <c r="H81" i="1" l="1"/>
  <c r="K57" i="1"/>
  <c r="H82" i="1" l="1"/>
  <c r="I79" i="4" l="1"/>
  <c r="I66" i="1" l="1"/>
  <c r="H24" i="1" l="1"/>
  <c r="H24" i="4" s="1"/>
  <c r="N63" i="1" l="1"/>
  <c r="N15" i="4" l="1"/>
  <c r="D77" i="4" l="1"/>
  <c r="G23" i="4" l="1"/>
  <c r="O23" i="4" s="1"/>
  <c r="G22" i="4"/>
  <c r="O22" i="4" s="1"/>
  <c r="G21" i="4"/>
  <c r="O21" i="4" s="1"/>
  <c r="G20" i="4"/>
  <c r="G19" i="4"/>
  <c r="O19" i="4" s="1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L75" i="1" l="1"/>
  <c r="I72" i="1"/>
  <c r="H21" i="1" l="1"/>
  <c r="H21" i="4" s="1"/>
  <c r="K17" i="1" l="1"/>
  <c r="I24" i="1" l="1"/>
  <c r="H77" i="1" l="1"/>
  <c r="H77" i="4" s="1"/>
  <c r="K16" i="1" l="1"/>
  <c r="K22" i="1" l="1"/>
  <c r="K21" i="1"/>
  <c r="G18" i="4" l="1"/>
  <c r="O18" i="4" s="1"/>
  <c r="H40" i="1" l="1"/>
  <c r="E69" i="4" l="1"/>
  <c r="E69" i="1"/>
  <c r="K71" i="4" l="1"/>
  <c r="I65" i="1" l="1"/>
  <c r="H51" i="1" l="1"/>
  <c r="C73" i="1" l="1"/>
  <c r="C69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I77" i="4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O86" i="4" s="1"/>
  <c r="G85" i="4"/>
  <c r="H85" i="4" s="1"/>
  <c r="I85" i="4" s="1"/>
  <c r="L85" i="4" s="1"/>
  <c r="F87" i="4"/>
  <c r="F86" i="4"/>
  <c r="F85" i="4"/>
  <c r="K82" i="1"/>
  <c r="L82" i="1"/>
  <c r="E84" i="1"/>
  <c r="H83" i="1"/>
  <c r="F83" i="1"/>
  <c r="F82" i="1"/>
  <c r="K81" i="1"/>
  <c r="F81" i="1"/>
  <c r="I83" i="1" l="1"/>
  <c r="L83" i="1" s="1"/>
  <c r="H88" i="4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4" l="1"/>
  <c r="H29" i="1"/>
  <c r="H28" i="1" l="1"/>
  <c r="H28" i="4" s="1"/>
  <c r="I29" i="1" l="1"/>
  <c r="H35" i="1" l="1"/>
  <c r="H32" i="1"/>
  <c r="H31" i="1"/>
  <c r="H23" i="1"/>
  <c r="H23" i="4" s="1"/>
  <c r="H15" i="1"/>
  <c r="H22" i="1"/>
  <c r="H22" i="4" s="1"/>
  <c r="H15" i="4" l="1"/>
  <c r="H33" i="1"/>
  <c r="I47" i="1"/>
  <c r="I48" i="1" l="1"/>
  <c r="I81" i="4" l="1"/>
  <c r="L81" i="4" l="1"/>
  <c r="AG81" i="4"/>
  <c r="K51" i="1"/>
  <c r="O15" i="4" l="1"/>
  <c r="I77" i="1" l="1"/>
  <c r="E73" i="1"/>
  <c r="E79" i="1" s="1"/>
  <c r="L24" i="1" l="1"/>
  <c r="I50" i="1"/>
  <c r="H69" i="1"/>
  <c r="H41" i="1" l="1"/>
  <c r="L29" i="1" l="1"/>
  <c r="I32" i="1"/>
  <c r="I31" i="1" l="1"/>
  <c r="H18" i="1" l="1"/>
  <c r="H18" i="4" s="1"/>
  <c r="I18" i="4" l="1"/>
  <c r="H19" i="1"/>
  <c r="H37" i="1"/>
  <c r="H37" i="4" s="1"/>
  <c r="H38" i="4" l="1"/>
  <c r="H38" i="1"/>
  <c r="I33" i="1"/>
  <c r="L30" i="1" l="1"/>
  <c r="L33" i="1"/>
  <c r="L27" i="1"/>
  <c r="H54" i="1" l="1"/>
  <c r="H53" i="1"/>
  <c r="H52" i="1"/>
  <c r="I51" i="1"/>
  <c r="H43" i="1"/>
  <c r="H20" i="1"/>
  <c r="H20" i="4" s="1"/>
  <c r="H17" i="1"/>
  <c r="H17" i="4" s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O75" i="4" s="1"/>
  <c r="G72" i="4"/>
  <c r="O72" i="4" s="1"/>
  <c r="G68" i="4"/>
  <c r="O68" i="4" s="1"/>
  <c r="G66" i="4"/>
  <c r="G65" i="4"/>
  <c r="G64" i="4"/>
  <c r="G57" i="4"/>
  <c r="G54" i="4"/>
  <c r="O54" i="4" s="1"/>
  <c r="G53" i="4"/>
  <c r="O53" i="4" s="1"/>
  <c r="G52" i="4"/>
  <c r="O52" i="4" s="1"/>
  <c r="G51" i="4"/>
  <c r="G50" i="4"/>
  <c r="O50" i="4" s="1"/>
  <c r="G49" i="4"/>
  <c r="O49" i="4" s="1"/>
  <c r="G48" i="4"/>
  <c r="G47" i="4"/>
  <c r="O47" i="4" s="1"/>
  <c r="G46" i="4"/>
  <c r="G45" i="4"/>
  <c r="O45" i="4" s="1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O16" i="4" s="1"/>
  <c r="G17" i="4"/>
  <c r="O17" i="4" s="1"/>
  <c r="G24" i="4"/>
  <c r="O24" i="4" s="1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O41" i="4" s="1"/>
  <c r="G40" i="4"/>
  <c r="O40" i="4" s="1"/>
  <c r="G37" i="4"/>
  <c r="O37" i="4" s="1"/>
  <c r="G36" i="4"/>
  <c r="O36" i="4" s="1"/>
  <c r="G35" i="4"/>
  <c r="O35" i="4" s="1"/>
  <c r="G32" i="4"/>
  <c r="O32" i="4" s="1"/>
  <c r="G31" i="4"/>
  <c r="O31" i="4" s="1"/>
  <c r="G30" i="4"/>
  <c r="O30" i="4" s="1"/>
  <c r="G29" i="4"/>
  <c r="O29" i="4" s="1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I42" i="1"/>
  <c r="I43" i="1" s="1"/>
  <c r="L43" i="1" s="1"/>
  <c r="H43" i="4"/>
  <c r="L37" i="4"/>
  <c r="L68" i="4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<sst xmlns="http://schemas.openxmlformats.org/spreadsheetml/2006/main" count="272" uniqueCount="102">
  <si>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</si>
  <si>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</si>
  <si>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</si>
  <si>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</si>
  <si>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</si>
  <si>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</si>
  <si>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</si>
  <si>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</si>
  <si>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</si>
  <si>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</si>
  <si>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</si>
  <si>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</si>
  <si>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</si>
  <si>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</si>
  <si>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</si>
  <si>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</si>
  <si>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</si>
  <si>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</si>
  <si>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</si>
  <si>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</si>
  <si>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</si>
  <si>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</si>
  <si>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</si>
  <si>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</si>
  <si>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</si>
  <si>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</si>
  <si>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</si>
  <si>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</si>
  <si>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</si>
  <si>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</si>
  <si>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</si>
  <si>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</si>
  <si>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</si>
  <si>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</si>
  <si>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</si>
  <si>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</si>
  <si>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</si>
  <si>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</si>
  <si>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</si>
  <si>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</si>
  <si>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</si>
  <si>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</si>
  <si>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</si>
  <si>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</si>
  <si>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</si>
  <si>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</si>
  <si>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</si>
  <si>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</si>
  <si>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</si>
  <si>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</si>
  <si>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</si>
  <si>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</si>
  <si>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</si>
  <si>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</si>
  <si>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</si>
  <si>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</si>
  <si>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</si>
  <si>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</si>
  <si>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</si>
  <si>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</si>
  <si>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</si>
  <si>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</si>
  <si>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</si>
  <si>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</si>
  <si>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</si>
  <si>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</si>
  <si>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</si>
  <si>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</si>
  <si>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</si>
  <si>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</si>
  <si>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</si>
  <si>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</si>
  <si>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</si>
  <si>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</si>
  <si>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</si>
  <si>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</si>
  <si>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</si>
  <si>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</si>
  <si>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</si>
  <si>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</si>
  <si>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</si>
  <si>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</si>
  <si>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</si>
  <si>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</si>
  <si>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</si>
  <si>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</si>
  <si>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</si>
  <si>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</si>
  <si>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</si>
  <si>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</si>
  <si>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</si>
  <si>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</si>
  <si>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</si>
  <si>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</si>
  <si>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</si>
  <si>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</si>
  <si>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</si>
  <si>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</si>
  <si>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</si>
  <si>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 xml:space="preserve">Відхилення факт . рівня м 
від   НПР </t>
  </si>
  <si>
    <t>станом на 09 червня 2026р.</t>
  </si>
  <si>
    <t>Ф.Парамонов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</si>
</sst>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7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3" xfId="0" applyFont="1" applyFill="1" applyBorder="1" applyAlignment="1">
      <alignment horizontal="center"/>
    </xf>
    <xf numFmtId="14" fontId="6" fillId="0" borderId="13" xfId="0" applyNumberFormat="1" applyFont="1" applyFill="1" applyBorder="1" applyAlignment="1">
      <alignment vertical="center" wrapText="1"/>
    </xf>
    <xf numFmtId="0" fontId="0" fillId="2" borderId="12" xfId="0" applyFill="1" applyBorder="1"/>
    <xf numFmtId="2" fontId="23" fillId="2" borderId="12" xfId="0" applyNumberFormat="1" applyFont="1" applyFill="1" applyBorder="1"/>
    <xf numFmtId="0" fontId="23" fillId="2" borderId="12" xfId="0" applyFont="1" applyFill="1" applyBorder="1"/>
    <xf numFmtId="165" fontId="5" fillId="0" borderId="12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14" activePane="bottomRight" state="frozen"/>
      <selection pane="topRight"/>
      <selection pane="bottomLeft"/>
      <selection pane="bottomRight" activeCell="I9" sqref="I9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8" t="s">
        <v>0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6"/>
    </row>
    <row r="6" spans="1:16" ht="13.5" customHeight="1" x14ac:dyDescent="0.25">
      <c r="A6" s="28"/>
      <c r="B6" s="248" t="s">
        <v>1</v>
      </c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6"/>
    </row>
    <row r="7" spans="1:16" ht="12.75" customHeight="1" x14ac:dyDescent="0.25">
      <c r="A7" s="28"/>
      <c r="B7" s="249" t="s">
        <v>100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6"/>
    </row>
    <row r="8" spans="1:16" ht="12.75" customHeight="1" x14ac:dyDescent="0.25">
      <c r="A8" s="27"/>
      <c r="B8" s="69" t="s">
        <v>52</v>
      </c>
      <c r="C8" s="244" t="s">
        <v>2</v>
      </c>
      <c r="D8" s="245"/>
      <c r="E8" s="245"/>
      <c r="F8" s="246" t="s">
        <v>3</v>
      </c>
      <c r="G8" s="246"/>
      <c r="H8" s="246"/>
      <c r="I8" s="246"/>
      <c r="J8" s="246"/>
      <c r="K8" s="246"/>
      <c r="L8" s="242" t="s">
        <v>4</v>
      </c>
      <c r="M8" s="250" t="s">
        <v>5</v>
      </c>
      <c r="N8" s="237" t="s">
        <v>97</v>
      </c>
    </row>
    <row r="9" spans="1:16" x14ac:dyDescent="0.25">
      <c r="A9" s="49"/>
      <c r="B9" s="253" t="s">
        <v>6</v>
      </c>
      <c r="C9" s="210" t="s">
        <v>7</v>
      </c>
      <c r="D9" s="73" t="s">
        <v>8</v>
      </c>
      <c r="E9" s="237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42" t="s">
        <v>83</v>
      </c>
      <c r="L9" s="242"/>
      <c r="M9" s="251"/>
      <c r="N9" s="238"/>
      <c r="O9" s="197"/>
      <c r="P9" s="197"/>
    </row>
    <row r="10" spans="1:16" x14ac:dyDescent="0.25">
      <c r="A10" s="49"/>
      <c r="B10" s="253"/>
      <c r="C10" s="75"/>
      <c r="D10" s="64"/>
      <c r="E10" s="240"/>
      <c r="F10" s="64" t="s">
        <v>16</v>
      </c>
      <c r="G10" s="212" t="s">
        <v>87</v>
      </c>
      <c r="H10" s="64" t="s">
        <v>86</v>
      </c>
      <c r="I10" s="212"/>
      <c r="J10" s="66" t="s">
        <v>19</v>
      </c>
      <c r="K10" s="242"/>
      <c r="L10" s="242"/>
      <c r="M10" s="251"/>
      <c r="N10" s="238"/>
      <c r="O10" s="197"/>
      <c r="P10" s="197"/>
    </row>
    <row r="11" spans="1:16" x14ac:dyDescent="0.25">
      <c r="A11" s="49"/>
      <c r="B11" s="211"/>
      <c r="C11" s="75"/>
      <c r="D11" s="64"/>
      <c r="E11" s="240"/>
      <c r="F11" s="64" t="s">
        <v>17</v>
      </c>
      <c r="G11" s="212"/>
      <c r="H11" s="44"/>
      <c r="I11" s="72"/>
      <c r="J11" s="64"/>
      <c r="K11" s="242"/>
      <c r="L11" s="242"/>
      <c r="M11" s="251"/>
      <c r="N11" s="238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41"/>
      <c r="F12" s="74" t="s">
        <v>21</v>
      </c>
      <c r="G12" s="213" t="s">
        <v>21</v>
      </c>
      <c r="H12" s="74" t="s">
        <v>22</v>
      </c>
      <c r="I12" s="213" t="s">
        <v>22</v>
      </c>
      <c r="J12" s="74" t="s">
        <v>23</v>
      </c>
      <c r="K12" s="242"/>
      <c r="L12" s="242"/>
      <c r="M12" s="252"/>
      <c r="N12" s="207">
        <v>46175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0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1"/>
      <c r="O14" s="197"/>
      <c r="P14" s="197"/>
    </row>
    <row r="15" spans="1:16" s="5" customFormat="1" ht="14.1" customHeight="1" x14ac:dyDescent="0.25">
      <c r="A15" s="214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176.84</v>
      </c>
      <c r="H15" s="3">
        <f>(D15-G15)*10000*C15/1000000</f>
        <v>0.50527039999998924</v>
      </c>
      <c r="I15" s="3">
        <f>E15-H15</f>
        <v>7.7347296000000112</v>
      </c>
      <c r="J15" s="3">
        <v>0.35</v>
      </c>
      <c r="K15" s="3">
        <f>J15</f>
        <v>0.35</v>
      </c>
      <c r="L15" s="22">
        <f t="shared" ref="L15:L23" si="0">I15*100/E15</f>
        <v>93.868077669903045</v>
      </c>
      <c r="M15" s="3">
        <v>0.35</v>
      </c>
      <c r="N15" s="222">
        <v>0.04</v>
      </c>
      <c r="O15" s="4"/>
      <c r="P15" s="197"/>
    </row>
    <row r="16" spans="1:16" s="5" customFormat="1" ht="14.1" customHeight="1" x14ac:dyDescent="0.25">
      <c r="A16" s="214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167.56</v>
      </c>
      <c r="H16" s="3">
        <f>(D16-G16)*10000*C16/1000000</f>
        <v>-7.2000000000002742E-2</v>
      </c>
      <c r="I16" s="3">
        <f t="shared" ref="I16:I23" si="1">E16-H16</f>
        <v>3.5120000000000027</v>
      </c>
      <c r="J16" s="3">
        <v>3.2</v>
      </c>
      <c r="K16" s="3">
        <f>J16</f>
        <v>3.2</v>
      </c>
      <c r="L16" s="22">
        <f>I16*100/E16</f>
        <v>102.09302325581403</v>
      </c>
      <c r="M16" s="3">
        <v>0.8</v>
      </c>
      <c r="N16" s="222">
        <v>0.05</v>
      </c>
      <c r="O16" s="4"/>
      <c r="P16" s="197"/>
    </row>
    <row r="17" spans="1:16" s="5" customFormat="1" ht="14.1" customHeight="1" x14ac:dyDescent="0.25">
      <c r="A17" s="214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164.06</v>
      </c>
      <c r="H17" s="3">
        <f t="shared" ref="H17:H20" si="2">(D17-G17)*10000*C17/1000000</f>
        <v>-0.132000000000005</v>
      </c>
      <c r="I17" s="3">
        <f t="shared" si="1"/>
        <v>1.632000000000005</v>
      </c>
      <c r="J17" s="3">
        <v>3.4</v>
      </c>
      <c r="K17" s="3">
        <f>J17</f>
        <v>3.4</v>
      </c>
      <c r="L17" s="22">
        <f>I17*100/E17</f>
        <v>108.80000000000034</v>
      </c>
      <c r="M17" s="3">
        <v>0.95</v>
      </c>
      <c r="N17" s="222">
        <v>0.06</v>
      </c>
      <c r="O17" s="4"/>
      <c r="P17" s="197"/>
    </row>
    <row r="18" spans="1:16" s="5" customFormat="1" ht="14.1" customHeight="1" x14ac:dyDescent="0.25">
      <c r="A18" s="214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157.55000000000001</v>
      </c>
      <c r="H18" s="3">
        <f>(D18-G18)*10000*C18/1000000</f>
        <v>-0.26921000000006118</v>
      </c>
      <c r="I18" s="3">
        <f t="shared" si="1"/>
        <v>17.229210000000062</v>
      </c>
      <c r="J18" s="3">
        <v>1.5</v>
      </c>
      <c r="K18" s="3">
        <f t="shared" ref="K18:K24" si="3">J18</f>
        <v>1.5</v>
      </c>
      <c r="L18" s="22">
        <f t="shared" si="0"/>
        <v>101.5873231132079</v>
      </c>
      <c r="M18" s="3">
        <v>1.5</v>
      </c>
      <c r="N18" s="222">
        <v>0.05</v>
      </c>
      <c r="O18" s="4"/>
      <c r="P18" s="197"/>
    </row>
    <row r="19" spans="1:16" s="5" customFormat="1" ht="14.1" customHeight="1" x14ac:dyDescent="0.25">
      <c r="A19" s="214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144.44</v>
      </c>
      <c r="H19" s="3">
        <f>(D19-G19)*10000*C19/1000000</f>
        <v>-6.5999999999986875E-2</v>
      </c>
      <c r="I19" s="3">
        <f t="shared" si="1"/>
        <v>2.4859999999999869</v>
      </c>
      <c r="J19" s="3">
        <v>1.5</v>
      </c>
      <c r="K19" s="3">
        <f t="shared" si="3"/>
        <v>1.5</v>
      </c>
      <c r="L19" s="22">
        <f t="shared" si="0"/>
        <v>102.72727272727219</v>
      </c>
      <c r="M19" s="3">
        <v>1.7</v>
      </c>
      <c r="N19" s="222">
        <v>-0.01</v>
      </c>
      <c r="O19" s="4"/>
      <c r="P19" s="197"/>
    </row>
    <row r="20" spans="1:16" s="5" customFormat="1" ht="14.1" customHeight="1" x14ac:dyDescent="0.25">
      <c r="A20" s="214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1.5</v>
      </c>
      <c r="K20" s="3">
        <f t="shared" si="3"/>
        <v>1.5</v>
      </c>
      <c r="L20" s="22">
        <f t="shared" si="0"/>
        <v>100</v>
      </c>
      <c r="M20" s="3">
        <v>1.8</v>
      </c>
      <c r="N20" s="222">
        <v>0</v>
      </c>
      <c r="O20" s="4"/>
      <c r="P20" s="197"/>
    </row>
    <row r="21" spans="1:16" s="5" customFormat="1" ht="14.1" customHeight="1" x14ac:dyDescent="0.25">
      <c r="A21" s="214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131.55000000000001</v>
      </c>
      <c r="H21" s="3">
        <f>(D21-G21)*10000*C21/1000000</f>
        <v>0.16349999999994425</v>
      </c>
      <c r="I21" s="3">
        <f t="shared" si="1"/>
        <v>3.1065000000000556</v>
      </c>
      <c r="J21" s="3">
        <v>2.88</v>
      </c>
      <c r="K21" s="3">
        <f t="shared" si="3"/>
        <v>2.88</v>
      </c>
      <c r="L21" s="22">
        <f t="shared" si="0"/>
        <v>95.000000000001691</v>
      </c>
      <c r="M21" s="3">
        <v>2.25</v>
      </c>
      <c r="N21" s="222">
        <v>0.04</v>
      </c>
      <c r="O21" s="4"/>
      <c r="P21" s="197"/>
    </row>
    <row r="22" spans="1:16" s="5" customFormat="1" ht="14.1" customHeight="1" x14ac:dyDescent="0.25">
      <c r="A22" s="214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127.36</v>
      </c>
      <c r="H22" s="3">
        <f>(D22-G22)*10000*C22/1000000</f>
        <v>2.8000000000004376E-2</v>
      </c>
      <c r="I22" s="3">
        <f t="shared" si="1"/>
        <v>1.7219999999999955</v>
      </c>
      <c r="J22" s="3">
        <v>2.62</v>
      </c>
      <c r="K22" s="3">
        <f t="shared" si="3"/>
        <v>2.62</v>
      </c>
      <c r="L22" s="22">
        <f t="shared" si="0"/>
        <v>98.39999999999975</v>
      </c>
      <c r="M22" s="3">
        <v>2.2999999999999998</v>
      </c>
      <c r="N22" s="222">
        <v>0.02</v>
      </c>
      <c r="O22" s="4"/>
      <c r="P22" s="197"/>
    </row>
    <row r="23" spans="1:16" s="5" customFormat="1" ht="14.1" customHeight="1" x14ac:dyDescent="0.25">
      <c r="A23" s="214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113.92</v>
      </c>
      <c r="H23" s="3">
        <f>(D23-G23)*10000*C23/1000000</f>
        <v>-0.12759999999997459</v>
      </c>
      <c r="I23" s="3">
        <f t="shared" si="1"/>
        <v>15.827599999999974</v>
      </c>
      <c r="J23" s="3">
        <v>4.0999999999999996</v>
      </c>
      <c r="K23" s="3">
        <f>J23</f>
        <v>4.0999999999999996</v>
      </c>
      <c r="L23" s="22">
        <f t="shared" si="0"/>
        <v>100.81273885350302</v>
      </c>
      <c r="M23" s="3">
        <v>2.4500000000000002</v>
      </c>
      <c r="N23" s="222">
        <v>0.03</v>
      </c>
      <c r="O23" s="198"/>
      <c r="P23" s="197"/>
    </row>
    <row r="24" spans="1:16" s="5" customFormat="1" ht="14.1" customHeight="1" x14ac:dyDescent="0.25">
      <c r="A24" s="214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99.81</v>
      </c>
      <c r="H24" s="3">
        <f>(D24-G24)*10000*C24/1000000</f>
        <v>0</v>
      </c>
      <c r="I24" s="3">
        <f>E24-H24</f>
        <v>3.75</v>
      </c>
      <c r="J24" s="3">
        <v>2</v>
      </c>
      <c r="K24" s="3">
        <f t="shared" si="3"/>
        <v>2</v>
      </c>
      <c r="L24" s="22">
        <f>I24*100/E24</f>
        <v>100</v>
      </c>
      <c r="M24" s="3">
        <v>2.5</v>
      </c>
      <c r="N24" s="222">
        <v>0.06</v>
      </c>
      <c r="O24" s="197"/>
      <c r="P24" s="197"/>
    </row>
    <row r="25" spans="1:16" s="5" customFormat="1" ht="14.1" customHeight="1" x14ac:dyDescent="0.25">
      <c r="A25" s="214"/>
      <c r="B25" s="18" t="s">
        <v>35</v>
      </c>
      <c r="C25" s="235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2.9960399999907489E-2</v>
      </c>
      <c r="I25" s="20">
        <f>SUM(I15:I24)</f>
        <v>58.560039600000096</v>
      </c>
      <c r="J25" s="19"/>
      <c r="K25" s="19"/>
      <c r="L25" s="24">
        <f>I25*100/E25</f>
        <v>99.948864311316072</v>
      </c>
      <c r="M25" s="19"/>
      <c r="N25" s="222"/>
      <c r="O25" s="197"/>
      <c r="P25" s="197"/>
    </row>
    <row r="26" spans="1:16" s="5" customFormat="1" ht="14.1" customHeight="1" x14ac:dyDescent="0.25">
      <c r="A26" s="214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2"/>
      <c r="O26" s="197"/>
      <c r="P26" s="197"/>
    </row>
    <row r="27" spans="1:16" s="26" customFormat="1" ht="14.1" customHeight="1" x14ac:dyDescent="0.25">
      <c r="A27" s="230">
        <v>11</v>
      </c>
      <c r="B27" s="6" t="s">
        <v>38</v>
      </c>
      <c r="C27" s="47">
        <v>137</v>
      </c>
      <c r="D27" s="3">
        <v>192.9</v>
      </c>
      <c r="E27" s="13">
        <v>1.8180000000000001</v>
      </c>
      <c r="F27" s="3">
        <f t="shared" ref="F27:F28" si="4">D27</f>
        <v>192.9</v>
      </c>
      <c r="G27" s="3">
        <v>192.9</v>
      </c>
      <c r="H27" s="13">
        <v>0</v>
      </c>
      <c r="I27" s="13">
        <v>1.8180000000000001</v>
      </c>
      <c r="J27" s="3">
        <v>0.15</v>
      </c>
      <c r="K27" s="3">
        <f>J27</f>
        <v>0.15</v>
      </c>
      <c r="L27" s="22">
        <f>I27*100/E27</f>
        <v>100</v>
      </c>
      <c r="M27" s="3">
        <v>0.15</v>
      </c>
      <c r="N27" s="222">
        <v>0</v>
      </c>
      <c r="O27" s="208"/>
      <c r="P27" s="45"/>
    </row>
    <row r="28" spans="1:16" s="5" customFormat="1" ht="14.1" customHeight="1" x14ac:dyDescent="0.25">
      <c r="A28" s="225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2">
        <v>0</v>
      </c>
      <c r="O28" s="208"/>
      <c r="P28" s="197"/>
    </row>
    <row r="29" spans="1:16" s="5" customFormat="1" ht="14.1" customHeight="1" x14ac:dyDescent="0.25">
      <c r="A29" s="214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182.51</v>
      </c>
      <c r="H29" s="3">
        <f>(D29-G29)*10000*C29/1000000</f>
        <v>-2.3399999999978719E-2</v>
      </c>
      <c r="I29" s="13">
        <f>E29-H29</f>
        <v>3.9533999999999789</v>
      </c>
      <c r="J29" s="3">
        <v>0.11</v>
      </c>
      <c r="K29" s="3">
        <f t="shared" si="5"/>
        <v>0.11</v>
      </c>
      <c r="L29" s="22">
        <f>I29*100/E29</f>
        <v>100.5954198473277</v>
      </c>
      <c r="M29" s="3">
        <v>0.21</v>
      </c>
      <c r="N29" s="222">
        <v>0.01</v>
      </c>
      <c r="O29" s="4"/>
      <c r="P29" s="197"/>
    </row>
    <row r="30" spans="1:16" s="5" customFormat="1" ht="14.1" customHeight="1" x14ac:dyDescent="0.25">
      <c r="A30" s="214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192.23</v>
      </c>
      <c r="H30" s="3">
        <f>(D30-G30)*10000*C30/1000000</f>
        <v>0.17550000000000668</v>
      </c>
      <c r="I30" s="13">
        <f>E30-H30</f>
        <v>0.89449999999999341</v>
      </c>
      <c r="J30" s="3">
        <v>0.01</v>
      </c>
      <c r="K30" s="3">
        <f t="shared" si="5"/>
        <v>0.01</v>
      </c>
      <c r="L30" s="22">
        <f>I30*100/E30</f>
        <v>83.598130841120863</v>
      </c>
      <c r="M30" s="3">
        <v>0.01</v>
      </c>
      <c r="N30" s="222">
        <v>0.01</v>
      </c>
      <c r="O30" s="4"/>
      <c r="P30" s="197"/>
    </row>
    <row r="31" spans="1:16" s="5" customFormat="1" ht="14.1" customHeight="1" x14ac:dyDescent="0.25">
      <c r="A31" s="214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179.13</v>
      </c>
      <c r="H31" s="3">
        <f>(D31-G31)*10000*C31/1000000</f>
        <v>-2.9100000000001101E-2</v>
      </c>
      <c r="I31" s="13">
        <f t="shared" ref="I31" si="7">E31-H31</f>
        <v>1.779100000000001</v>
      </c>
      <c r="J31" s="3">
        <v>0.15</v>
      </c>
      <c r="K31" s="3">
        <f t="shared" si="5"/>
        <v>0.15</v>
      </c>
      <c r="L31" s="22">
        <f t="shared" ref="L31" si="8">I31*100/E31</f>
        <v>101.66285714285721</v>
      </c>
      <c r="M31" s="3">
        <v>0.22</v>
      </c>
      <c r="N31" s="222">
        <v>0.01</v>
      </c>
      <c r="O31" s="4"/>
      <c r="P31" s="197"/>
    </row>
    <row r="32" spans="1:16" s="5" customFormat="1" ht="14.1" customHeight="1" x14ac:dyDescent="0.25">
      <c r="A32" s="214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174.07</v>
      </c>
      <c r="H32" s="3">
        <f>(D32-G32)*10000*C32/1000000</f>
        <v>-3.7999999999992443E-2</v>
      </c>
      <c r="I32" s="13">
        <f>E32-H32</f>
        <v>1.0679999999999925</v>
      </c>
      <c r="J32" s="3">
        <v>0.17</v>
      </c>
      <c r="K32" s="3">
        <f t="shared" si="5"/>
        <v>0.17</v>
      </c>
      <c r="L32" s="22">
        <f>I32*100/E32</f>
        <v>103.68932038834878</v>
      </c>
      <c r="M32" s="3">
        <v>0.26</v>
      </c>
      <c r="N32" s="222">
        <v>0.02</v>
      </c>
      <c r="O32" s="4"/>
      <c r="P32" s="197"/>
    </row>
    <row r="33" spans="1:16" s="5" customFormat="1" ht="14.1" customHeight="1" x14ac:dyDescent="0.25">
      <c r="A33" s="214"/>
      <c r="B33" s="18" t="s">
        <v>35</v>
      </c>
      <c r="C33" s="31">
        <f>SUM(C27:C32)</f>
        <v>716</v>
      </c>
      <c r="D33" s="19"/>
      <c r="E33" s="21">
        <f>SUM(E27:E32)</f>
        <v>10.898</v>
      </c>
      <c r="F33" s="20"/>
      <c r="G33" s="37"/>
      <c r="H33" s="21">
        <f>SUM(H27:H32)</f>
        <v>0.33500000000003444</v>
      </c>
      <c r="I33" s="21">
        <f>SUM(I27:I32)</f>
        <v>10.562999999999967</v>
      </c>
      <c r="J33" s="20"/>
      <c r="K33" s="20"/>
      <c r="L33" s="24">
        <f>I33*100/E33</f>
        <v>96.926041475499801</v>
      </c>
      <c r="M33" s="20"/>
      <c r="N33" s="222"/>
      <c r="O33" s="197"/>
      <c r="P33" s="197"/>
    </row>
    <row r="34" spans="1:16" s="5" customFormat="1" ht="14.1" customHeight="1" x14ac:dyDescent="0.25">
      <c r="A34" s="214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2"/>
      <c r="O34" s="197"/>
      <c r="P34" s="197"/>
    </row>
    <row r="35" spans="1:16" s="5" customFormat="1" ht="14.1" customHeight="1" x14ac:dyDescent="0.25">
      <c r="A35" s="214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189.51</v>
      </c>
      <c r="H35" s="13">
        <f>(D35-G35)*10000*C35/1000000</f>
        <v>-5.699999999994816E-3</v>
      </c>
      <c r="I35" s="3">
        <f>E35-H35</f>
        <v>1.1956999999999947</v>
      </c>
      <c r="J35" s="3">
        <v>0.05</v>
      </c>
      <c r="K35" s="3">
        <f>J35</f>
        <v>0.05</v>
      </c>
      <c r="L35" s="22">
        <f t="shared" ref="L35:L37" si="10">I35*100/E35</f>
        <v>100.47899159663821</v>
      </c>
      <c r="M35" s="3">
        <v>0.05</v>
      </c>
      <c r="N35" s="222">
        <v>0.02</v>
      </c>
      <c r="O35" s="4"/>
      <c r="P35" s="197"/>
    </row>
    <row r="36" spans="1:16" s="5" customFormat="1" ht="14.1" customHeight="1" x14ac:dyDescent="0.25">
      <c r="A36" s="214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185.51</v>
      </c>
      <c r="H36" s="13">
        <f>(D36-G36)*10000*C36/1000000</f>
        <v>-1.0399999999990542E-2</v>
      </c>
      <c r="I36" s="13">
        <f>E36-H36</f>
        <v>1.8403999999999907</v>
      </c>
      <c r="J36" s="3">
        <v>0.05</v>
      </c>
      <c r="K36" s="3">
        <f>J36</f>
        <v>0.05</v>
      </c>
      <c r="L36" s="22">
        <f t="shared" si="10"/>
        <v>100.56830601092845</v>
      </c>
      <c r="M36" s="3">
        <v>0.06</v>
      </c>
      <c r="N36" s="222">
        <v>0.01</v>
      </c>
      <c r="O36" s="4"/>
      <c r="P36" s="197"/>
    </row>
    <row r="37" spans="1:16" s="5" customFormat="1" ht="14.1" customHeight="1" x14ac:dyDescent="0.25">
      <c r="A37" s="214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180.6</v>
      </c>
      <c r="H37" s="13">
        <f>(D37-G37)*10000*C37/1000000</f>
        <v>0</v>
      </c>
      <c r="I37" s="13">
        <f>E37-H37</f>
        <v>1.02</v>
      </c>
      <c r="J37" s="3">
        <v>0.06</v>
      </c>
      <c r="K37" s="3">
        <f>J37</f>
        <v>0.06</v>
      </c>
      <c r="L37" s="22">
        <f t="shared" si="10"/>
        <v>100</v>
      </c>
      <c r="M37" s="3">
        <v>0.06</v>
      </c>
      <c r="N37" s="222">
        <v>0.04</v>
      </c>
      <c r="O37" s="4"/>
      <c r="P37" s="197"/>
    </row>
    <row r="38" spans="1:16" s="5" customFormat="1" ht="14.1" customHeight="1" x14ac:dyDescent="0.25">
      <c r="A38" s="214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-1.6099999999985359E-2</v>
      </c>
      <c r="I38" s="20">
        <f>SUM(I35:I37)</f>
        <v>4.0560999999999847</v>
      </c>
      <c r="J38" s="20"/>
      <c r="K38" s="20"/>
      <c r="L38" s="24">
        <f>I38*100/E38</f>
        <v>100.39851485148478</v>
      </c>
      <c r="M38" s="20"/>
      <c r="N38" s="222"/>
      <c r="O38" s="197"/>
      <c r="P38" s="197"/>
    </row>
    <row r="39" spans="1:16" s="5" customFormat="1" ht="14.1" customHeight="1" x14ac:dyDescent="0.25">
      <c r="A39" s="214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2"/>
      <c r="O39" s="197"/>
      <c r="P39" s="197"/>
    </row>
    <row r="40" spans="1:16" s="5" customFormat="1" ht="14.1" customHeight="1" x14ac:dyDescent="0.25">
      <c r="A40" s="214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182.17</v>
      </c>
      <c r="H40" s="3">
        <f>(D40-G40)*10000*C40/1000000</f>
        <v>0.22011000000000835</v>
      </c>
      <c r="I40" s="3">
        <f>E40-H40</f>
        <v>0.85988999999999172</v>
      </c>
      <c r="J40" s="3">
        <v>0.1</v>
      </c>
      <c r="K40" s="3">
        <f t="shared" ref="K40" si="12">J40</f>
        <v>0.1</v>
      </c>
      <c r="L40" s="22">
        <f t="shared" ref="L40:L42" si="13">I40*100/E40</f>
        <v>79.619444444443673</v>
      </c>
      <c r="M40" s="48">
        <v>0.04</v>
      </c>
      <c r="N40" s="222">
        <v>0.02</v>
      </c>
      <c r="O40" s="4"/>
      <c r="P40" s="197"/>
    </row>
    <row r="41" spans="1:16" s="5" customFormat="1" ht="14.1" customHeight="1" x14ac:dyDescent="0.25">
      <c r="A41" s="214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176.72</v>
      </c>
      <c r="H41" s="3">
        <f>(D41-G41)*10000*C41/1000000</f>
        <v>0.17584000000000069</v>
      </c>
      <c r="I41" s="3">
        <f>E41-H41</f>
        <v>1.2341599999999993</v>
      </c>
      <c r="J41" s="3">
        <v>0.1</v>
      </c>
      <c r="K41" s="3">
        <f>J41</f>
        <v>0.1</v>
      </c>
      <c r="L41" s="22">
        <f t="shared" si="13"/>
        <v>87.52907801418435</v>
      </c>
      <c r="M41" s="48">
        <v>0.05</v>
      </c>
      <c r="N41" s="222">
        <v>0.02</v>
      </c>
      <c r="O41" s="4"/>
      <c r="P41" s="197"/>
    </row>
    <row r="42" spans="1:16" s="5" customFormat="1" ht="14.1" customHeight="1" x14ac:dyDescent="0.25">
      <c r="A42" s="214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175.25</v>
      </c>
      <c r="H42" s="3">
        <f>(D42-G42)*10000*C42/1000000</f>
        <v>0</v>
      </c>
      <c r="I42" s="3">
        <f>E42-H42</f>
        <v>1.17</v>
      </c>
      <c r="J42" s="3">
        <v>0.2</v>
      </c>
      <c r="K42" s="3">
        <f>J42</f>
        <v>0.2</v>
      </c>
      <c r="L42" s="22">
        <f t="shared" si="13"/>
        <v>100</v>
      </c>
      <c r="M42" s="48">
        <v>0.06</v>
      </c>
      <c r="N42" s="222">
        <v>0</v>
      </c>
      <c r="O42" s="4"/>
      <c r="P42" s="197"/>
    </row>
    <row r="43" spans="1:16" s="5" customFormat="1" ht="14.1" customHeight="1" x14ac:dyDescent="0.25">
      <c r="A43" s="214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0.39595000000000902</v>
      </c>
      <c r="I43" s="20">
        <f>SUM(I40:I42)</f>
        <v>3.2640499999999908</v>
      </c>
      <c r="J43" s="20"/>
      <c r="K43" s="20"/>
      <c r="L43" s="24">
        <f>I43*100/E43</f>
        <v>89.18169398907078</v>
      </c>
      <c r="M43" s="20"/>
      <c r="N43" s="222"/>
      <c r="O43" s="197"/>
      <c r="P43" s="197"/>
    </row>
    <row r="44" spans="1:16" s="5" customFormat="1" ht="14.1" customHeight="1" x14ac:dyDescent="0.25">
      <c r="A44" s="214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2"/>
      <c r="O44" s="197"/>
      <c r="P44" s="197"/>
    </row>
    <row r="45" spans="1:16" s="5" customFormat="1" ht="14.1" customHeight="1" x14ac:dyDescent="0.25">
      <c r="A45" s="214">
        <v>23</v>
      </c>
      <c r="B45" s="215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211.9</v>
      </c>
      <c r="H45" s="3">
        <v>0.87</v>
      </c>
      <c r="I45" s="3">
        <f>E45-H45</f>
        <v>1.6</v>
      </c>
      <c r="J45" s="3">
        <v>0.15</v>
      </c>
      <c r="K45" s="3">
        <f t="shared" ref="K45" si="15">J45</f>
        <v>0.15</v>
      </c>
      <c r="L45" s="22">
        <v>70</v>
      </c>
      <c r="M45" s="3">
        <v>0.1</v>
      </c>
      <c r="N45" s="222">
        <v>0.02</v>
      </c>
      <c r="O45" s="198"/>
      <c r="P45" s="197"/>
    </row>
    <row r="46" spans="1:16" s="5" customFormat="1" ht="14.1" customHeight="1" x14ac:dyDescent="0.25">
      <c r="A46" s="214">
        <v>24</v>
      </c>
      <c r="B46" s="215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ref="L46:L54" si="16">I46*100/E46</f>
        <v>100</v>
      </c>
      <c r="M46" s="3">
        <v>0.15</v>
      </c>
      <c r="N46" s="222">
        <v>0</v>
      </c>
      <c r="O46" s="199"/>
      <c r="P46" s="197"/>
    </row>
    <row r="47" spans="1:16" s="5" customFormat="1" ht="14.1" customHeight="1" x14ac:dyDescent="0.25">
      <c r="A47" s="214">
        <v>25</v>
      </c>
      <c r="B47" s="215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191.75</v>
      </c>
      <c r="H47" s="3">
        <f>(D47-G47)*10000*C47/1000000</f>
        <v>-7.950000000001807E-2</v>
      </c>
      <c r="I47" s="3">
        <f t="shared" ref="I47:I54" si="17">E47-H47</f>
        <v>1.8195000000000181</v>
      </c>
      <c r="J47" s="3">
        <v>0.15</v>
      </c>
      <c r="K47" s="3">
        <f>J47</f>
        <v>0.15</v>
      </c>
      <c r="L47" s="22">
        <f>I47*100/E47</f>
        <v>104.56896551724242</v>
      </c>
      <c r="M47" s="3">
        <v>0.15</v>
      </c>
      <c r="N47" s="222">
        <v>0.15</v>
      </c>
      <c r="O47" s="199"/>
      <c r="P47" s="197"/>
    </row>
    <row r="48" spans="1:16" s="5" customFormat="1" ht="14.1" customHeight="1" x14ac:dyDescent="0.25">
      <c r="A48" s="214">
        <v>26</v>
      </c>
      <c r="B48" s="215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2">
        <v>0</v>
      </c>
      <c r="O48" s="199"/>
      <c r="P48" s="197"/>
    </row>
    <row r="49" spans="1:27" s="5" customFormat="1" ht="14.1" customHeight="1" x14ac:dyDescent="0.25">
      <c r="A49" s="214">
        <v>27</v>
      </c>
      <c r="B49" s="215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186</v>
      </c>
      <c r="H49" s="3">
        <v>0</v>
      </c>
      <c r="I49" s="3">
        <f>E49-H49</f>
        <v>1.07</v>
      </c>
      <c r="J49" s="3">
        <v>0.3</v>
      </c>
      <c r="K49" s="3">
        <f t="shared" ref="K49:K54" si="18">J49</f>
        <v>0.3</v>
      </c>
      <c r="L49" s="22">
        <v>89</v>
      </c>
      <c r="M49" s="3">
        <v>0.25</v>
      </c>
      <c r="N49" s="222">
        <v>0.14000000000000001</v>
      </c>
      <c r="O49" s="208"/>
      <c r="P49" s="197"/>
    </row>
    <row r="50" spans="1:27" s="5" customFormat="1" ht="14.1" customHeight="1" x14ac:dyDescent="0.25">
      <c r="A50" s="227">
        <v>28</v>
      </c>
      <c r="B50" s="215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182.4</v>
      </c>
      <c r="H50" s="3">
        <v>0</v>
      </c>
      <c r="I50" s="3">
        <f t="shared" si="17"/>
        <v>1.47</v>
      </c>
      <c r="J50" s="3">
        <v>0.3</v>
      </c>
      <c r="K50" s="3">
        <f>J50</f>
        <v>0.3</v>
      </c>
      <c r="L50" s="22">
        <v>97</v>
      </c>
      <c r="M50" s="3">
        <v>0.3</v>
      </c>
      <c r="N50" s="222">
        <v>0.04</v>
      </c>
      <c r="O50" s="208"/>
      <c r="P50" s="197"/>
    </row>
    <row r="51" spans="1:27" s="5" customFormat="1" ht="14.1" customHeight="1" x14ac:dyDescent="0.25">
      <c r="A51" s="227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2">
        <v>0</v>
      </c>
      <c r="O51" s="4"/>
      <c r="P51" s="197"/>
    </row>
    <row r="52" spans="1:27" s="5" customFormat="1" ht="14.1" customHeight="1" x14ac:dyDescent="0.25">
      <c r="A52" s="227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168.95</v>
      </c>
      <c r="H52" s="3">
        <f t="shared" ref="H52:H54" si="20">(D52-G52)*10000*C52/1000000</f>
        <v>3.4000000000007725E-2</v>
      </c>
      <c r="I52" s="3">
        <f t="shared" si="17"/>
        <v>1.1659999999999922</v>
      </c>
      <c r="J52" s="3">
        <v>0.4</v>
      </c>
      <c r="K52" s="3">
        <f t="shared" si="18"/>
        <v>0.4</v>
      </c>
      <c r="L52" s="22">
        <f t="shared" si="16"/>
        <v>97.166666666666018</v>
      </c>
      <c r="M52" s="3">
        <v>0.4</v>
      </c>
      <c r="N52" s="222">
        <v>0</v>
      </c>
      <c r="O52" s="4"/>
      <c r="P52" s="197"/>
    </row>
    <row r="53" spans="1:27" s="5" customFormat="1" ht="14.1" customHeight="1" x14ac:dyDescent="0.25">
      <c r="A53" s="227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163.05000000000001</v>
      </c>
      <c r="H53" s="3">
        <f t="shared" si="20"/>
        <v>-5.1000000000011599E-2</v>
      </c>
      <c r="I53" s="3">
        <f t="shared" si="17"/>
        <v>2.5510000000000117</v>
      </c>
      <c r="J53" s="3">
        <v>0.5</v>
      </c>
      <c r="K53" s="3">
        <f t="shared" si="18"/>
        <v>0.5</v>
      </c>
      <c r="L53" s="22">
        <f t="shared" si="16"/>
        <v>102.04000000000046</v>
      </c>
      <c r="M53" s="3">
        <v>0.45</v>
      </c>
      <c r="N53" s="222">
        <v>0.02</v>
      </c>
      <c r="O53" s="4"/>
      <c r="P53" s="197"/>
    </row>
    <row r="54" spans="1:27" s="5" customFormat="1" ht="14.1" customHeight="1" x14ac:dyDescent="0.25">
      <c r="A54" s="227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</v>
      </c>
      <c r="H54" s="3">
        <f t="shared" si="20"/>
        <v>-0.31200000000000444</v>
      </c>
      <c r="I54" s="3">
        <f t="shared" si="17"/>
        <v>1.5920000000000045</v>
      </c>
      <c r="J54" s="3">
        <v>0.6</v>
      </c>
      <c r="K54" s="3">
        <f t="shared" si="18"/>
        <v>0.6</v>
      </c>
      <c r="L54" s="22">
        <f t="shared" si="16"/>
        <v>124.37500000000034</v>
      </c>
      <c r="M54" s="3">
        <v>0.5</v>
      </c>
      <c r="N54" s="222">
        <v>0.05</v>
      </c>
      <c r="O54" s="4"/>
      <c r="P54" s="197"/>
    </row>
    <row r="55" spans="1:27" s="5" customFormat="1" ht="14.1" customHeight="1" x14ac:dyDescent="0.25">
      <c r="A55" s="227"/>
      <c r="B55" s="18" t="s">
        <v>35</v>
      </c>
      <c r="C55" s="235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0.45569999999997884</v>
      </c>
      <c r="I55" s="20">
        <f>SUM(I45:I54)</f>
        <v>14.944300000000021</v>
      </c>
      <c r="J55" s="20"/>
      <c r="K55" s="52"/>
      <c r="L55" s="24">
        <f>I55*100/E55</f>
        <v>97.040909090909224</v>
      </c>
      <c r="M55" s="52"/>
      <c r="N55" s="222"/>
      <c r="O55" s="197"/>
      <c r="P55" s="197"/>
    </row>
    <row r="56" spans="1:27" s="5" customFormat="1" ht="14.1" customHeight="1" x14ac:dyDescent="0.25">
      <c r="A56" s="227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2"/>
      <c r="O56" s="197"/>
      <c r="P56" s="197"/>
    </row>
    <row r="57" spans="1:27" s="5" customFormat="1" ht="14.1" customHeight="1" x14ac:dyDescent="0.25">
      <c r="A57" s="227">
        <v>33</v>
      </c>
      <c r="B57" s="215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2">
        <v>0</v>
      </c>
      <c r="O57" s="197"/>
      <c r="P57" s="197"/>
    </row>
    <row r="58" spans="1:27" s="5" customFormat="1" ht="14.1" customHeight="1" x14ac:dyDescent="0.25">
      <c r="A58" s="227">
        <v>34</v>
      </c>
      <c r="B58" s="215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2">
        <v>0</v>
      </c>
      <c r="O58" s="197"/>
      <c r="P58" s="197"/>
    </row>
    <row r="59" spans="1:27" s="5" customFormat="1" ht="14.1" customHeight="1" x14ac:dyDescent="0.25">
      <c r="A59" s="27"/>
      <c r="B59" s="216"/>
      <c r="C59" s="244" t="s">
        <v>2</v>
      </c>
      <c r="D59" s="245"/>
      <c r="E59" s="245"/>
      <c r="F59" s="246" t="s">
        <v>3</v>
      </c>
      <c r="G59" s="246"/>
      <c r="H59" s="246"/>
      <c r="I59" s="246"/>
      <c r="J59" s="246"/>
      <c r="K59" s="246"/>
      <c r="L59" s="242" t="s">
        <v>4</v>
      </c>
      <c r="M59" s="247" t="s">
        <v>5</v>
      </c>
      <c r="N59" s="237" t="s">
        <v>95</v>
      </c>
      <c r="O59" s="197"/>
      <c r="P59" s="197"/>
    </row>
    <row r="60" spans="1:27" s="5" customFormat="1" ht="14.1" customHeight="1" x14ac:dyDescent="0.25">
      <c r="A60" s="49"/>
      <c r="B60" s="239" t="s">
        <v>6</v>
      </c>
      <c r="C60" s="210" t="s">
        <v>7</v>
      </c>
      <c r="D60" s="73" t="s">
        <v>8</v>
      </c>
      <c r="E60" s="237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42" t="s">
        <v>83</v>
      </c>
      <c r="L60" s="242"/>
      <c r="M60" s="247"/>
      <c r="N60" s="238"/>
      <c r="O60" s="197"/>
      <c r="P60" s="197"/>
    </row>
    <row r="61" spans="1:27" s="5" customFormat="1" ht="14.1" customHeight="1" x14ac:dyDescent="0.25">
      <c r="A61" s="49"/>
      <c r="B61" s="239"/>
      <c r="C61" s="75"/>
      <c r="D61" s="64"/>
      <c r="E61" s="240"/>
      <c r="F61" s="64" t="s">
        <v>16</v>
      </c>
      <c r="G61" s="212" t="s">
        <v>87</v>
      </c>
      <c r="H61" s="64" t="s">
        <v>86</v>
      </c>
      <c r="I61" s="212"/>
      <c r="J61" s="66" t="s">
        <v>19</v>
      </c>
      <c r="K61" s="242"/>
      <c r="L61" s="242"/>
      <c r="M61" s="247"/>
      <c r="N61" s="238"/>
      <c r="O61" s="197"/>
      <c r="P61" s="197"/>
    </row>
    <row r="62" spans="1:27" s="5" customFormat="1" ht="14.1" customHeight="1" x14ac:dyDescent="0.25">
      <c r="A62" s="49"/>
      <c r="B62" s="217"/>
      <c r="C62" s="75"/>
      <c r="D62" s="64"/>
      <c r="E62" s="240"/>
      <c r="F62" s="64" t="s">
        <v>17</v>
      </c>
      <c r="G62" s="212"/>
      <c r="H62" s="44"/>
      <c r="I62" s="72"/>
      <c r="J62" s="64"/>
      <c r="K62" s="242"/>
      <c r="L62" s="242"/>
      <c r="M62" s="247"/>
      <c r="N62" s="238"/>
      <c r="O62" s="197"/>
      <c r="P62" s="197"/>
    </row>
    <row r="63" spans="1:27" s="5" customFormat="1" ht="14.1" customHeight="1" x14ac:dyDescent="0.25">
      <c r="A63" s="29"/>
      <c r="B63" s="218"/>
      <c r="C63" s="9" t="s">
        <v>20</v>
      </c>
      <c r="D63" s="74" t="s">
        <v>21</v>
      </c>
      <c r="E63" s="241"/>
      <c r="F63" s="74" t="s">
        <v>21</v>
      </c>
      <c r="G63" s="213" t="s">
        <v>21</v>
      </c>
      <c r="H63" s="74" t="s">
        <v>22</v>
      </c>
      <c r="I63" s="213" t="s">
        <v>22</v>
      </c>
      <c r="J63" s="74" t="s">
        <v>23</v>
      </c>
      <c r="K63" s="242"/>
      <c r="L63" s="242"/>
      <c r="M63" s="247"/>
      <c r="N63" s="207">
        <f>N12</f>
        <v>46175</v>
      </c>
      <c r="O63" s="199"/>
      <c r="P63" s="197"/>
    </row>
    <row r="64" spans="1:27" s="26" customFormat="1" ht="14.1" customHeight="1" x14ac:dyDescent="0.25">
      <c r="A64" s="27">
        <v>1</v>
      </c>
      <c r="B64" s="219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2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27">
        <v>35</v>
      </c>
      <c r="B65" s="215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2">
        <v>0</v>
      </c>
      <c r="O65" s="199"/>
      <c r="P65" s="197"/>
    </row>
    <row r="66" spans="1:16" s="5" customFormat="1" ht="14.1" customHeight="1" x14ac:dyDescent="0.25">
      <c r="A66" s="227">
        <v>36</v>
      </c>
      <c r="B66" s="215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2">
        <v>0</v>
      </c>
      <c r="O66" s="4"/>
      <c r="P66" s="197"/>
    </row>
    <row r="67" spans="1:16" s="5" customFormat="1" ht="14.1" customHeight="1" x14ac:dyDescent="0.25">
      <c r="A67" s="227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2"/>
      <c r="O67" s="4"/>
      <c r="P67" s="197"/>
    </row>
    <row r="68" spans="1:16" s="5" customFormat="1" ht="14.1" customHeight="1" x14ac:dyDescent="0.25">
      <c r="A68" s="227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98.01</v>
      </c>
      <c r="H68" s="3">
        <f>(D68-G68)*10000*C68/1000000</f>
        <v>-4.9920000000007798E-2</v>
      </c>
      <c r="I68" s="3">
        <f>E68-H68</f>
        <v>2.5499200000000077</v>
      </c>
      <c r="J68" s="3">
        <v>0.15</v>
      </c>
      <c r="K68" s="3">
        <f>J68</f>
        <v>0.15</v>
      </c>
      <c r="L68" s="22">
        <f t="shared" si="22"/>
        <v>101.99680000000032</v>
      </c>
      <c r="M68" s="3">
        <v>0.15</v>
      </c>
      <c r="N68" s="222">
        <v>0.01</v>
      </c>
      <c r="O68" s="197"/>
      <c r="P68" s="197"/>
    </row>
    <row r="69" spans="1:16" s="5" customFormat="1" ht="14.1" customHeight="1" x14ac:dyDescent="0.25">
      <c r="A69" s="227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-4.9920000000007798E-2</v>
      </c>
      <c r="I69" s="20">
        <f>I68+I66+I65+I58+I57</f>
        <v>7.7199200000000081</v>
      </c>
      <c r="J69" s="20"/>
      <c r="K69" s="20"/>
      <c r="L69" s="24">
        <f>I69*100/E69</f>
        <v>82.389754535752473</v>
      </c>
      <c r="M69" s="20"/>
      <c r="N69" s="222"/>
      <c r="O69" s="197"/>
      <c r="P69" s="197"/>
    </row>
    <row r="70" spans="1:16" s="5" customFormat="1" ht="14.1" customHeight="1" x14ac:dyDescent="0.25">
      <c r="A70" s="227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2"/>
      <c r="O70" s="197"/>
      <c r="P70" s="197"/>
    </row>
    <row r="71" spans="1:16" s="5" customFormat="1" ht="14.1" customHeight="1" x14ac:dyDescent="0.25">
      <c r="A71" s="227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2"/>
      <c r="O71" s="200"/>
      <c r="P71" s="197"/>
    </row>
    <row r="72" spans="1:16" ht="14.1" customHeight="1" x14ac:dyDescent="0.25">
      <c r="A72" s="227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168.54</v>
      </c>
      <c r="H72" s="3">
        <f>(D72-G72)*10000*C72/1000000</f>
        <v>0.57200000000004247</v>
      </c>
      <c r="I72" s="3">
        <f t="shared" ref="I72" si="26">E72-H72</f>
        <v>4.2279999999999571</v>
      </c>
      <c r="J72" s="3">
        <v>0</v>
      </c>
      <c r="K72" s="3">
        <f>J72</f>
        <v>0</v>
      </c>
      <c r="L72" s="22">
        <f t="shared" ref="L72" si="27">I72*100/E72</f>
        <v>88.083333333332433</v>
      </c>
      <c r="M72" s="3">
        <v>7.0000000000000007E-2</v>
      </c>
      <c r="N72" s="222">
        <v>0.02</v>
      </c>
      <c r="O72" s="199"/>
      <c r="P72" s="197"/>
    </row>
    <row r="73" spans="1:16" ht="14.1" customHeight="1" x14ac:dyDescent="0.25">
      <c r="A73" s="227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0.57200000000004247</v>
      </c>
      <c r="I73" s="20">
        <f>SUM(I72:I72)</f>
        <v>4.2279999999999571</v>
      </c>
      <c r="J73" s="21"/>
      <c r="K73" s="20"/>
      <c r="L73" s="24">
        <f>I73*100/E73</f>
        <v>88.083333333332433</v>
      </c>
      <c r="M73" s="20"/>
      <c r="N73" s="222"/>
      <c r="O73" s="197"/>
      <c r="P73" s="197"/>
    </row>
    <row r="74" spans="1:16" ht="14.1" customHeight="1" x14ac:dyDescent="0.25">
      <c r="A74" s="227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2"/>
      <c r="O74" s="197"/>
      <c r="P74" s="197"/>
    </row>
    <row r="75" spans="1:16" x14ac:dyDescent="0.25">
      <c r="A75" s="227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149.85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2">
        <v>0.03</v>
      </c>
      <c r="O75" s="4"/>
      <c r="P75" s="197"/>
    </row>
    <row r="76" spans="1:16" x14ac:dyDescent="0.25">
      <c r="A76" s="227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3"/>
      <c r="O76" s="1"/>
      <c r="P76" s="197"/>
    </row>
    <row r="77" spans="1:16" ht="26.25" customHeight="1" x14ac:dyDescent="0.25">
      <c r="A77" s="227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2">
        <v>0</v>
      </c>
      <c r="O77" s="2"/>
      <c r="P77" s="197"/>
    </row>
    <row r="78" spans="1:16" x14ac:dyDescent="0.25">
      <c r="A78" s="227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3"/>
      <c r="O78" s="1"/>
      <c r="P78" s="197"/>
    </row>
    <row r="79" spans="1:16" x14ac:dyDescent="0.25">
      <c r="A79" s="35"/>
      <c r="B79" s="62" t="s">
        <v>81</v>
      </c>
      <c r="C79" s="236">
        <f>C25+C33+C38+C43+C55+C69+C73+C75+C77</f>
        <v>6101.0440000000008</v>
      </c>
      <c r="D79" s="3"/>
      <c r="E79" s="20">
        <f>E25+E33+E38+E43+E55+E69+E73+E75+E77</f>
        <v>109.36800000000001</v>
      </c>
      <c r="F79" s="20"/>
      <c r="G79" s="20"/>
      <c r="H79" s="20">
        <f>H25+H33+H38+H43+H55+H69+H73+H75+H77</f>
        <v>3.1225903999999791</v>
      </c>
      <c r="I79" s="24">
        <f>I25+I33+I38+I43+I55+I69+I73+I75+I77</f>
        <v>104.54540960000001</v>
      </c>
      <c r="J79" s="20"/>
      <c r="K79" s="20"/>
      <c r="L79" s="20">
        <f>I79*100/E79</f>
        <v>95.59049228293469</v>
      </c>
      <c r="M79" s="52"/>
      <c r="N79" s="223"/>
      <c r="O79" s="201"/>
      <c r="P79" s="197"/>
    </row>
    <row r="80" spans="1:16" x14ac:dyDescent="0.25">
      <c r="A80" s="77"/>
      <c r="B80" s="243" t="s">
        <v>88</v>
      </c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23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175.65</v>
      </c>
      <c r="H81" s="3">
        <f>(D81-G81)*10000*C81/1000000</f>
        <v>0.87734999999999996</v>
      </c>
      <c r="I81" s="3">
        <f>E81-H81</f>
        <v>1.48265</v>
      </c>
      <c r="J81" s="79">
        <v>0.02</v>
      </c>
      <c r="K81" s="79">
        <f>J81</f>
        <v>0.02</v>
      </c>
      <c r="L81" s="22">
        <f t="shared" ref="L81:L83" si="31">I81*100/E81</f>
        <v>62.824152542372893</v>
      </c>
      <c r="M81" s="79"/>
      <c r="N81" s="222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169.25</v>
      </c>
      <c r="H82" s="3">
        <f>(D82-G82)*10000*C82/1000000</f>
        <v>0.84750000000000003</v>
      </c>
      <c r="I82" s="3">
        <f>E82-H82</f>
        <v>3.2124999999999995</v>
      </c>
      <c r="J82" s="3">
        <v>0.47</v>
      </c>
      <c r="K82" s="3">
        <f>J82</f>
        <v>0.47</v>
      </c>
      <c r="L82" s="22">
        <f t="shared" si="31"/>
        <v>79.12561576354679</v>
      </c>
      <c r="M82" s="3"/>
      <c r="N82" s="222">
        <v>-0.02</v>
      </c>
      <c r="O82" s="45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178.9</v>
      </c>
      <c r="H83" s="3">
        <f>(D83-G83)*10000*C83/1000000</f>
        <v>0.4823999999999955</v>
      </c>
      <c r="I83" s="3">
        <f>E83-H83</f>
        <v>0.5176000000000045</v>
      </c>
      <c r="J83" s="3">
        <v>0</v>
      </c>
      <c r="K83" s="3">
        <v>0</v>
      </c>
      <c r="L83" s="22">
        <f t="shared" si="31"/>
        <v>51.760000000000453</v>
      </c>
      <c r="M83" s="3"/>
      <c r="N83" s="222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2.2072499999999957</v>
      </c>
      <c r="I84" s="20">
        <f>SUM(I81:I83)</f>
        <v>5.2127500000000042</v>
      </c>
      <c r="J84" s="20"/>
      <c r="K84" s="20"/>
      <c r="L84" s="24">
        <f>I84*100/E84</f>
        <v>70.252695417789823</v>
      </c>
      <c r="M84" s="20"/>
      <c r="N84" s="223"/>
      <c r="O84" s="197"/>
      <c r="P84" s="197"/>
    </row>
    <row r="85" spans="1:16" x14ac:dyDescent="0.25">
      <c r="A85" s="41"/>
      <c r="B85" s="42" t="s">
        <v>101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4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W36" sqref="W36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5" t="s">
        <v>0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</row>
    <row r="6" spans="1:15" ht="14.25" customHeight="1" x14ac:dyDescent="0.25">
      <c r="A6" s="89"/>
      <c r="B6" s="265" t="s">
        <v>84</v>
      </c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</row>
    <row r="7" spans="1:15" ht="13.5" customHeight="1" x14ac:dyDescent="0.25">
      <c r="A7" s="89"/>
      <c r="B7" s="266" t="str">
        <f>Лист1!B7</f>
        <v>станом на 09 червня 2026р.</v>
      </c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24"/>
    </row>
    <row r="8" spans="1:15" ht="12.75" customHeight="1" x14ac:dyDescent="0.25">
      <c r="A8" s="90"/>
      <c r="B8" s="27"/>
      <c r="C8" s="255" t="s">
        <v>2</v>
      </c>
      <c r="D8" s="256"/>
      <c r="E8" s="257"/>
      <c r="F8" s="258" t="s">
        <v>3</v>
      </c>
      <c r="G8" s="259"/>
      <c r="H8" s="260"/>
      <c r="I8" s="260"/>
      <c r="J8" s="260"/>
      <c r="K8" s="261"/>
      <c r="L8" s="237" t="s">
        <v>4</v>
      </c>
      <c r="M8" s="262" t="s">
        <v>5</v>
      </c>
      <c r="N8" s="237" t="s">
        <v>98</v>
      </c>
      <c r="O8" s="242" t="s">
        <v>99</v>
      </c>
    </row>
    <row r="9" spans="1:15" x14ac:dyDescent="0.25">
      <c r="A9" s="91"/>
      <c r="B9" s="253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7" t="s">
        <v>83</v>
      </c>
      <c r="L9" s="238"/>
      <c r="M9" s="263"/>
      <c r="N9" s="238"/>
      <c r="O9" s="242"/>
    </row>
    <row r="10" spans="1:15" x14ac:dyDescent="0.25">
      <c r="A10" s="91"/>
      <c r="B10" s="253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8"/>
      <c r="L10" s="238"/>
      <c r="M10" s="263"/>
      <c r="N10" s="238"/>
      <c r="O10" s="242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8"/>
      <c r="L11" s="238"/>
      <c r="M11" s="263"/>
      <c r="N11" s="238"/>
      <c r="O11" s="242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4"/>
      <c r="L12" s="254"/>
      <c r="M12" s="264"/>
      <c r="N12" s="207">
        <f>Лист1!N12</f>
        <v>46175</v>
      </c>
      <c r="O12" s="232"/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09">
        <v>14</v>
      </c>
      <c r="O13" s="232"/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1"/>
      <c r="O14" s="23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176.84</v>
      </c>
      <c r="H15" s="3">
        <f>Лист1!H15</f>
        <v>0.50527039999998924</v>
      </c>
      <c r="I15" s="3">
        <f>E15-H15</f>
        <v>7.7347296000000112</v>
      </c>
      <c r="J15" s="3">
        <f>Лист1!J15</f>
        <v>0.35</v>
      </c>
      <c r="K15" s="3">
        <f>J15</f>
        <v>0.35</v>
      </c>
      <c r="L15" s="36">
        <f t="shared" ref="L15:L24" si="0">I15*100/E15</f>
        <v>93.868077669903045</v>
      </c>
      <c r="M15" s="106">
        <v>0.35</v>
      </c>
      <c r="N15" s="222">
        <f>Лист1!N15</f>
        <v>0.04</v>
      </c>
      <c r="O15" s="222">
        <f>G15-D15</f>
        <v>-0.15999999999999659</v>
      </c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167.56</v>
      </c>
      <c r="H16" s="3">
        <v>0</v>
      </c>
      <c r="I16" s="3">
        <f t="shared" ref="I16:I24" si="2">E16-H16</f>
        <v>3.44</v>
      </c>
      <c r="J16" s="3">
        <f>Лист1!J16</f>
        <v>3.2</v>
      </c>
      <c r="K16" s="3">
        <f t="shared" ref="K16:K24" si="3">J16</f>
        <v>3.2</v>
      </c>
      <c r="L16" s="36">
        <f t="shared" si="0"/>
        <v>100</v>
      </c>
      <c r="M16" s="106">
        <v>0.8</v>
      </c>
      <c r="N16" s="222">
        <f>Лист1!N16</f>
        <v>0.05</v>
      </c>
      <c r="O16" s="222">
        <f t="shared" ref="O16:O24" si="4">G16-D16</f>
        <v>6.0000000000002274E-2</v>
      </c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164.06</v>
      </c>
      <c r="H17" s="3">
        <f>Лист1!H17</f>
        <v>-0.132000000000005</v>
      </c>
      <c r="I17" s="3">
        <f t="shared" si="2"/>
        <v>1.632000000000005</v>
      </c>
      <c r="J17" s="3">
        <f>Лист1!J17</f>
        <v>3.4</v>
      </c>
      <c r="K17" s="3">
        <f>J17</f>
        <v>3.4</v>
      </c>
      <c r="L17" s="36">
        <f t="shared" si="0"/>
        <v>108.80000000000034</v>
      </c>
      <c r="M17" s="106">
        <v>0.95</v>
      </c>
      <c r="N17" s="222">
        <f>Лист1!N17</f>
        <v>0.06</v>
      </c>
      <c r="O17" s="222">
        <f t="shared" si="4"/>
        <v>6.0000000000002274E-2</v>
      </c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157.55000000000001</v>
      </c>
      <c r="H18" s="3">
        <f>Лист1!H18</f>
        <v>-0.26921000000006118</v>
      </c>
      <c r="I18" s="3">
        <f>E18-H18</f>
        <v>17.229210000000062</v>
      </c>
      <c r="J18" s="3">
        <f>Лист1!J18</f>
        <v>1.5</v>
      </c>
      <c r="K18" s="3">
        <f t="shared" si="3"/>
        <v>1.5</v>
      </c>
      <c r="L18" s="36">
        <f t="shared" si="0"/>
        <v>101.5873231132079</v>
      </c>
      <c r="M18" s="106">
        <v>1.5</v>
      </c>
      <c r="N18" s="222">
        <f>Лист1!N18</f>
        <v>0.05</v>
      </c>
      <c r="O18" s="222">
        <f t="shared" si="4"/>
        <v>5.0000000000011369E-2</v>
      </c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144.44</v>
      </c>
      <c r="H19" s="183">
        <v>0</v>
      </c>
      <c r="I19" s="3">
        <f t="shared" si="2"/>
        <v>2.42</v>
      </c>
      <c r="J19" s="3">
        <f>Лист1!J19</f>
        <v>1.5</v>
      </c>
      <c r="K19" s="3">
        <f t="shared" si="3"/>
        <v>1.5</v>
      </c>
      <c r="L19" s="36">
        <f t="shared" si="0"/>
        <v>100</v>
      </c>
      <c r="M19" s="106">
        <v>1.7</v>
      </c>
      <c r="N19" s="222">
        <f>Лист1!N19</f>
        <v>-0.01</v>
      </c>
      <c r="O19" s="222">
        <f t="shared" si="4"/>
        <v>3.9999999999992042E-2</v>
      </c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1.5</v>
      </c>
      <c r="K20" s="3">
        <f t="shared" si="3"/>
        <v>1.5</v>
      </c>
      <c r="L20" s="36">
        <f t="shared" si="0"/>
        <v>100</v>
      </c>
      <c r="M20" s="106">
        <v>1.8</v>
      </c>
      <c r="N20" s="222">
        <f>Лист1!N20</f>
        <v>0</v>
      </c>
      <c r="O20" s="222">
        <f t="shared" si="4"/>
        <v>0</v>
      </c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131.55000000000001</v>
      </c>
      <c r="H21" s="3">
        <f>Лист1!H21</f>
        <v>0.16349999999994425</v>
      </c>
      <c r="I21" s="3">
        <f t="shared" si="2"/>
        <v>3.1065000000000556</v>
      </c>
      <c r="J21" s="3">
        <f>Лист1!J21</f>
        <v>2.88</v>
      </c>
      <c r="K21" s="3">
        <f t="shared" si="3"/>
        <v>2.88</v>
      </c>
      <c r="L21" s="36">
        <f t="shared" si="0"/>
        <v>95.000000000001691</v>
      </c>
      <c r="M21" s="106">
        <v>2.25</v>
      </c>
      <c r="N21" s="222">
        <f>Лист1!N21</f>
        <v>0.04</v>
      </c>
      <c r="O21" s="222">
        <f t="shared" si="4"/>
        <v>-4.9999999999982947E-2</v>
      </c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127.36</v>
      </c>
      <c r="H22" s="3">
        <f>Лист1!H22</f>
        <v>2.8000000000004376E-2</v>
      </c>
      <c r="I22" s="3">
        <f t="shared" si="2"/>
        <v>1.7219999999999955</v>
      </c>
      <c r="J22" s="3">
        <f>Лист1!J22</f>
        <v>2.62</v>
      </c>
      <c r="K22" s="3">
        <f t="shared" si="3"/>
        <v>2.62</v>
      </c>
      <c r="L22" s="36">
        <f t="shared" si="0"/>
        <v>98.39999999999975</v>
      </c>
      <c r="M22" s="106">
        <v>2.2999999999999998</v>
      </c>
      <c r="N22" s="222">
        <f>Лист1!N22</f>
        <v>0.02</v>
      </c>
      <c r="O22" s="222">
        <f t="shared" si="4"/>
        <v>-4.0000000000006253E-2</v>
      </c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113.92</v>
      </c>
      <c r="H23" s="3">
        <f>Лист1!H23</f>
        <v>-0.12759999999997459</v>
      </c>
      <c r="I23" s="3">
        <f t="shared" si="2"/>
        <v>15.827599999999974</v>
      </c>
      <c r="J23" s="3">
        <f>Лист1!J23</f>
        <v>4.0999999999999996</v>
      </c>
      <c r="K23" s="3">
        <f>J23</f>
        <v>4.0999999999999996</v>
      </c>
      <c r="L23" s="36">
        <f t="shared" si="0"/>
        <v>100.81273885350302</v>
      </c>
      <c r="M23" s="106">
        <v>2.4500000000000002</v>
      </c>
      <c r="N23" s="222">
        <f>Лист1!N23</f>
        <v>0.03</v>
      </c>
      <c r="O23" s="222">
        <f t="shared" si="4"/>
        <v>1.9999999999996021E-2</v>
      </c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99.81</v>
      </c>
      <c r="H24" s="3">
        <f>Лист1!H24</f>
        <v>0</v>
      </c>
      <c r="I24" s="3">
        <f t="shared" si="2"/>
        <v>3.75</v>
      </c>
      <c r="J24" s="3">
        <f>Лист1!J24</f>
        <v>2</v>
      </c>
      <c r="K24" s="3">
        <f t="shared" si="3"/>
        <v>2</v>
      </c>
      <c r="L24" s="36">
        <f t="shared" si="0"/>
        <v>100</v>
      </c>
      <c r="M24" s="106">
        <v>2.5</v>
      </c>
      <c r="N24" s="222">
        <f>Лист1!N24</f>
        <v>0.06</v>
      </c>
      <c r="O24" s="222">
        <f t="shared" si="4"/>
        <v>0</v>
      </c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0.16796039999989706</v>
      </c>
      <c r="I25" s="21">
        <f>SUM(I15:I24)</f>
        <v>58.422039600000105</v>
      </c>
      <c r="J25" s="19"/>
      <c r="K25" s="19"/>
      <c r="L25" s="24">
        <f>I25*100/E25</f>
        <v>99.713329237071349</v>
      </c>
      <c r="M25" s="111"/>
      <c r="N25" s="222"/>
      <c r="O25" s="233">
        <f>I25+H25-E25</f>
        <v>0</v>
      </c>
      <c r="AG25" s="204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2"/>
      <c r="O26" s="233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192.9</v>
      </c>
      <c r="E27" s="13">
        <v>1.4039999999999999</v>
      </c>
      <c r="F27" s="3">
        <f t="shared" ref="F27:F28" si="5">D27</f>
        <v>192.9</v>
      </c>
      <c r="G27" s="3">
        <f>Лист1!G27</f>
        <v>192.9</v>
      </c>
      <c r="H27" s="3">
        <v>0</v>
      </c>
      <c r="I27" s="13">
        <f>E27-H27</f>
        <v>1.4039999999999999</v>
      </c>
      <c r="J27" s="3">
        <f>Лист1!J27</f>
        <v>0.15</v>
      </c>
      <c r="K27" s="3">
        <f t="shared" ref="K27:K32" si="6">J27</f>
        <v>0.15</v>
      </c>
      <c r="L27" s="36">
        <f>I27*100/E27</f>
        <v>99.999999999999986</v>
      </c>
      <c r="M27" s="106">
        <v>0.15</v>
      </c>
      <c r="N27" s="222">
        <f>Лист1!N27</f>
        <v>0</v>
      </c>
      <c r="O27" s="222">
        <f t="shared" ref="O27:O32" si="7">G27-D27</f>
        <v>0</v>
      </c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5"/>
        <v>203</v>
      </c>
      <c r="G28" s="3">
        <f>Лист1!G28</f>
        <v>202.6</v>
      </c>
      <c r="H28" s="3">
        <f>Лист1!H28</f>
        <v>0.25</v>
      </c>
      <c r="I28" s="3">
        <f t="shared" ref="I28:I32" si="8">E28-H28</f>
        <v>1.05</v>
      </c>
      <c r="J28" s="3">
        <f>Лист1!J28</f>
        <v>0.01</v>
      </c>
      <c r="K28" s="3">
        <f t="shared" si="6"/>
        <v>0.01</v>
      </c>
      <c r="L28" s="36">
        <f>I28*100/E28</f>
        <v>80.769230769230759</v>
      </c>
      <c r="M28" s="106">
        <v>0.02</v>
      </c>
      <c r="N28" s="222">
        <f>Лист1!N28</f>
        <v>0</v>
      </c>
      <c r="O28" s="222">
        <f t="shared" si="7"/>
        <v>-0.40000000000000568</v>
      </c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9">D29</f>
        <v>182.5</v>
      </c>
      <c r="G29" s="3">
        <f>Лист1!G29</f>
        <v>182.51</v>
      </c>
      <c r="H29" s="3">
        <v>0</v>
      </c>
      <c r="I29" s="3">
        <f t="shared" si="8"/>
        <v>3.93</v>
      </c>
      <c r="J29" s="3">
        <f>Лист1!J29</f>
        <v>0.11</v>
      </c>
      <c r="K29" s="3">
        <f t="shared" si="6"/>
        <v>0.11</v>
      </c>
      <c r="L29" s="36">
        <f t="shared" ref="L29:L31" si="10">I29*100/E29</f>
        <v>100</v>
      </c>
      <c r="M29" s="106">
        <v>0.21</v>
      </c>
      <c r="N29" s="222">
        <f>Лист1!N29</f>
        <v>0.01</v>
      </c>
      <c r="O29" s="222">
        <f t="shared" si="7"/>
        <v>9.9999999999909051E-3</v>
      </c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9"/>
        <v>192.5</v>
      </c>
      <c r="G30" s="3">
        <f>Лист1!G30</f>
        <v>192.23</v>
      </c>
      <c r="H30" s="3">
        <f>Лист1!H30</f>
        <v>0.17550000000000668</v>
      </c>
      <c r="I30" s="3">
        <f t="shared" si="8"/>
        <v>0.89449999999999341</v>
      </c>
      <c r="J30" s="3">
        <f>Лист1!J30</f>
        <v>0.01</v>
      </c>
      <c r="K30" s="3">
        <f t="shared" si="6"/>
        <v>0.01</v>
      </c>
      <c r="L30" s="36">
        <f t="shared" si="10"/>
        <v>83.598130841120863</v>
      </c>
      <c r="M30" s="106">
        <v>0.01</v>
      </c>
      <c r="N30" s="222">
        <f>Лист1!N30</f>
        <v>0.01</v>
      </c>
      <c r="O30" s="222">
        <f t="shared" si="7"/>
        <v>-0.27000000000001023</v>
      </c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9"/>
        <v>179.1</v>
      </c>
      <c r="G31" s="3">
        <f>Лист1!G31</f>
        <v>179.13</v>
      </c>
      <c r="H31" s="3">
        <v>0</v>
      </c>
      <c r="I31" s="3">
        <f t="shared" si="8"/>
        <v>1.75</v>
      </c>
      <c r="J31" s="3">
        <f>Лист1!J31</f>
        <v>0.15</v>
      </c>
      <c r="K31" s="3">
        <f t="shared" si="6"/>
        <v>0.15</v>
      </c>
      <c r="L31" s="36">
        <f t="shared" si="10"/>
        <v>100</v>
      </c>
      <c r="M31" s="106">
        <v>0.22</v>
      </c>
      <c r="N31" s="222">
        <f>Лист1!N31</f>
        <v>0.01</v>
      </c>
      <c r="O31" s="222">
        <f t="shared" si="7"/>
        <v>3.0000000000001137E-2</v>
      </c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9"/>
        <v>174.03</v>
      </c>
      <c r="G32" s="3">
        <f>Лист1!G32</f>
        <v>174.07</v>
      </c>
      <c r="H32" s="3">
        <v>0</v>
      </c>
      <c r="I32" s="3">
        <f t="shared" si="8"/>
        <v>1.03</v>
      </c>
      <c r="J32" s="3">
        <f>Лист1!J32</f>
        <v>0.17</v>
      </c>
      <c r="K32" s="122">
        <f t="shared" si="6"/>
        <v>0.17</v>
      </c>
      <c r="L32" s="36">
        <f>I32*100/E32</f>
        <v>100</v>
      </c>
      <c r="M32" s="106">
        <v>0.26</v>
      </c>
      <c r="N32" s="222">
        <f>Лист1!N32</f>
        <v>0.02</v>
      </c>
      <c r="O32" s="222">
        <f t="shared" si="7"/>
        <v>3.9999999999992042E-2</v>
      </c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0.42550000000000665</v>
      </c>
      <c r="I33" s="21">
        <f>I27+I28+I29+I30+I31+I32</f>
        <v>10.058499999999993</v>
      </c>
      <c r="J33" s="20"/>
      <c r="K33" s="20"/>
      <c r="L33" s="24">
        <f>I33*100/E33</f>
        <v>95.941434566959117</v>
      </c>
      <c r="M33" s="125"/>
      <c r="N33" s="222"/>
      <c r="O33" s="233">
        <f>I33+H33-E33</f>
        <v>0</v>
      </c>
      <c r="AG33" s="204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2"/>
      <c r="O34" s="233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11">D35</f>
        <v>189.5</v>
      </c>
      <c r="G35" s="117">
        <f>Лист1!G35</f>
        <v>189.51</v>
      </c>
      <c r="H35" s="13">
        <v>0</v>
      </c>
      <c r="I35" s="3">
        <f>E35-H35</f>
        <v>1.19</v>
      </c>
      <c r="J35" s="3">
        <f>Лист1!J35</f>
        <v>0.05</v>
      </c>
      <c r="K35" s="3">
        <f>J35</f>
        <v>0.05</v>
      </c>
      <c r="L35" s="36">
        <f t="shared" ref="L35:L37" si="12">I35*100/E35</f>
        <v>100</v>
      </c>
      <c r="M35" s="106">
        <v>0.05</v>
      </c>
      <c r="N35" s="222">
        <f>Лист1!N35</f>
        <v>0.02</v>
      </c>
      <c r="O35" s="222">
        <f t="shared" ref="O35:O37" si="13">G35-D35</f>
        <v>9.9999999999909051E-3</v>
      </c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11"/>
        <v>185.5</v>
      </c>
      <c r="G36" s="117">
        <f>Лист1!G36</f>
        <v>185.51</v>
      </c>
      <c r="H36" s="13">
        <v>0</v>
      </c>
      <c r="I36" s="3">
        <f>E36-H36</f>
        <v>1.83</v>
      </c>
      <c r="J36" s="3">
        <f>Лист1!J36</f>
        <v>0.05</v>
      </c>
      <c r="K36" s="3">
        <f>J36</f>
        <v>0.05</v>
      </c>
      <c r="L36" s="36">
        <f t="shared" si="12"/>
        <v>100</v>
      </c>
      <c r="M36" s="106">
        <v>0.06</v>
      </c>
      <c r="N36" s="222">
        <f>Лист1!N36</f>
        <v>0.01</v>
      </c>
      <c r="O36" s="222">
        <f t="shared" si="13"/>
        <v>9.9999999999909051E-3</v>
      </c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11"/>
        <v>180.6</v>
      </c>
      <c r="G37" s="117">
        <f>Лист1!G37</f>
        <v>180.6</v>
      </c>
      <c r="H37" s="3">
        <f>Лист1!H37</f>
        <v>0</v>
      </c>
      <c r="I37" s="3">
        <f>E37-H37</f>
        <v>1.02</v>
      </c>
      <c r="J37" s="3">
        <f>Лист1!J37</f>
        <v>0.06</v>
      </c>
      <c r="K37" s="122">
        <f>J37</f>
        <v>0.06</v>
      </c>
      <c r="L37" s="36">
        <f t="shared" si="12"/>
        <v>100</v>
      </c>
      <c r="M37" s="106">
        <v>0.06</v>
      </c>
      <c r="N37" s="222">
        <f>Лист1!N37</f>
        <v>0.04</v>
      </c>
      <c r="O37" s="222">
        <f t="shared" si="13"/>
        <v>0</v>
      </c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0</v>
      </c>
      <c r="I38" s="21">
        <f>SUM(I35:I37)</f>
        <v>4.04</v>
      </c>
      <c r="J38" s="20"/>
      <c r="K38" s="20"/>
      <c r="L38" s="24">
        <f>I38*100/E38</f>
        <v>100</v>
      </c>
      <c r="M38" s="125"/>
      <c r="N38" s="222"/>
      <c r="O38" s="233">
        <f>I38+H38-E38</f>
        <v>0</v>
      </c>
      <c r="AG38" s="204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2"/>
      <c r="O39" s="233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4">D40</f>
        <v>182.5</v>
      </c>
      <c r="G40" s="117">
        <f>Лист1!G40</f>
        <v>182.17</v>
      </c>
      <c r="H40" s="3">
        <f>Лист1!H40</f>
        <v>0.22011000000000835</v>
      </c>
      <c r="I40" s="3">
        <f>E40-H40</f>
        <v>0.85988999999999172</v>
      </c>
      <c r="J40" s="3">
        <f>Лист1!J40</f>
        <v>0.1</v>
      </c>
      <c r="K40" s="117">
        <f t="shared" ref="K40" si="15">J40</f>
        <v>0.1</v>
      </c>
      <c r="L40" s="36">
        <f t="shared" ref="L40:L42" si="16">I40*100/E40</f>
        <v>79.619444444443673</v>
      </c>
      <c r="M40" s="46">
        <v>0.04</v>
      </c>
      <c r="N40" s="222">
        <f>Лист1!N40</f>
        <v>0.02</v>
      </c>
      <c r="O40" s="222">
        <f t="shared" ref="O40:O42" si="17">G40-D40</f>
        <v>-0.33000000000001251</v>
      </c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4"/>
        <v>177</v>
      </c>
      <c r="G41" s="117">
        <f>Лист1!G41</f>
        <v>176.72</v>
      </c>
      <c r="H41" s="3">
        <f>Лист1!H41</f>
        <v>0.17584000000000069</v>
      </c>
      <c r="I41" s="3">
        <f>E41-H41</f>
        <v>1.2341599999999993</v>
      </c>
      <c r="J41" s="3">
        <f>Лист1!J41</f>
        <v>0.1</v>
      </c>
      <c r="K41" s="117">
        <f>J41</f>
        <v>0.1</v>
      </c>
      <c r="L41" s="36">
        <f t="shared" si="16"/>
        <v>87.52907801418435</v>
      </c>
      <c r="M41" s="46">
        <v>0.05</v>
      </c>
      <c r="N41" s="222">
        <f>Лист1!N41</f>
        <v>0.02</v>
      </c>
      <c r="O41" s="222">
        <f t="shared" si="17"/>
        <v>-0.28000000000000114</v>
      </c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4"/>
        <v>175.25</v>
      </c>
      <c r="G42" s="117">
        <f>Лист1!G42</f>
        <v>175.25</v>
      </c>
      <c r="H42" s="3"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6"/>
        <v>100</v>
      </c>
      <c r="M42" s="46">
        <v>0.06</v>
      </c>
      <c r="N42" s="222">
        <f>Лист1!N42</f>
        <v>0</v>
      </c>
      <c r="O42" s="222">
        <f t="shared" si="17"/>
        <v>0</v>
      </c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0.39595000000000902</v>
      </c>
      <c r="I43" s="21">
        <f>SUM(I40:I42)</f>
        <v>3.2640499999999908</v>
      </c>
      <c r="J43" s="20"/>
      <c r="K43" s="136"/>
      <c r="L43" s="24">
        <f>I43*100/E43</f>
        <v>89.18169398907078</v>
      </c>
      <c r="M43" s="137"/>
      <c r="N43" s="222"/>
      <c r="O43" s="233"/>
      <c r="AG43" s="204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2"/>
      <c r="O44" s="233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8">D45</f>
        <v>212.5</v>
      </c>
      <c r="G45" s="117">
        <f>Лист1!G45</f>
        <v>211.9</v>
      </c>
      <c r="H45" s="3">
        <f>Лист1!H45</f>
        <v>0.87</v>
      </c>
      <c r="I45" s="3">
        <f>E45-H45</f>
        <v>1.6</v>
      </c>
      <c r="J45" s="3">
        <f>Лист1!J45</f>
        <v>0.15</v>
      </c>
      <c r="K45" s="3">
        <f t="shared" ref="K45:K47" si="19">J45</f>
        <v>0.15</v>
      </c>
      <c r="L45" s="36">
        <f t="shared" ref="L45:L54" si="20">I45*100/E45</f>
        <v>64.777327935222672</v>
      </c>
      <c r="M45" s="106">
        <v>0.1</v>
      </c>
      <c r="N45" s="222">
        <f>Лист1!N45</f>
        <v>0.02</v>
      </c>
      <c r="O45" s="222">
        <f t="shared" ref="O45:O54" si="21">G45-D45</f>
        <v>-0.59999999999999432</v>
      </c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8"/>
        <v>195.5</v>
      </c>
      <c r="G46" s="117">
        <f>Лист1!G46</f>
        <v>195.5</v>
      </c>
      <c r="H46" s="3">
        <v>0</v>
      </c>
      <c r="I46" s="3">
        <f t="shared" ref="I46:I54" si="22">E46-H46</f>
        <v>0.61</v>
      </c>
      <c r="J46" s="3">
        <f>Лист1!J46</f>
        <v>0.15</v>
      </c>
      <c r="K46" s="3">
        <f>J46</f>
        <v>0.15</v>
      </c>
      <c r="L46" s="36">
        <f t="shared" si="20"/>
        <v>100</v>
      </c>
      <c r="M46" s="106">
        <v>0.15</v>
      </c>
      <c r="N46" s="222">
        <f>Лист1!N46</f>
        <v>0</v>
      </c>
      <c r="O46" s="222">
        <f t="shared" si="21"/>
        <v>0</v>
      </c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8"/>
        <v>191.7</v>
      </c>
      <c r="G47" s="117">
        <f>Лист1!G47</f>
        <v>191.75</v>
      </c>
      <c r="H47" s="3">
        <v>0</v>
      </c>
      <c r="I47" s="3">
        <f t="shared" si="22"/>
        <v>1.74</v>
      </c>
      <c r="J47" s="3">
        <f>Лист1!J47</f>
        <v>0.15</v>
      </c>
      <c r="K47" s="3">
        <f t="shared" si="19"/>
        <v>0.15</v>
      </c>
      <c r="L47" s="36">
        <f t="shared" si="20"/>
        <v>100</v>
      </c>
      <c r="M47" s="106">
        <v>0.15</v>
      </c>
      <c r="N47" s="222">
        <f>Лист1!N47</f>
        <v>0.15</v>
      </c>
      <c r="O47" s="222">
        <f t="shared" si="21"/>
        <v>5.0000000000011369E-2</v>
      </c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8"/>
        <v>189.5</v>
      </c>
      <c r="G48" s="117">
        <f>Лист1!G48</f>
        <v>189.5</v>
      </c>
      <c r="H48" s="3">
        <v>0</v>
      </c>
      <c r="I48" s="3">
        <f t="shared" si="22"/>
        <v>1.93</v>
      </c>
      <c r="J48" s="3">
        <f>Лист1!J48</f>
        <v>0.25</v>
      </c>
      <c r="K48" s="3">
        <f>J48</f>
        <v>0.25</v>
      </c>
      <c r="L48" s="36">
        <f t="shared" si="20"/>
        <v>100</v>
      </c>
      <c r="M48" s="106">
        <v>0.2</v>
      </c>
      <c r="N48" s="222">
        <f>Лист1!N48</f>
        <v>0</v>
      </c>
      <c r="O48" s="222">
        <f t="shared" si="21"/>
        <v>0</v>
      </c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23">D49</f>
        <v>186</v>
      </c>
      <c r="G49" s="117">
        <f>Лист1!G49</f>
        <v>186</v>
      </c>
      <c r="H49" s="117">
        <f>Лист1!H49</f>
        <v>0</v>
      </c>
      <c r="I49" s="117">
        <f t="shared" si="22"/>
        <v>1.07</v>
      </c>
      <c r="J49" s="117">
        <f>Лист1!J49</f>
        <v>0.3</v>
      </c>
      <c r="K49" s="117">
        <f t="shared" ref="K49:K54" si="24">J49</f>
        <v>0.3</v>
      </c>
      <c r="L49" s="145">
        <f t="shared" si="20"/>
        <v>100</v>
      </c>
      <c r="M49" s="146">
        <v>0.25</v>
      </c>
      <c r="N49" s="222">
        <f>Лист1!N49</f>
        <v>0.14000000000000001</v>
      </c>
      <c r="O49" s="222">
        <f t="shared" si="21"/>
        <v>0</v>
      </c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23"/>
        <v>182.4</v>
      </c>
      <c r="G50" s="3">
        <f>Лист1!G50</f>
        <v>182.4</v>
      </c>
      <c r="H50" s="3">
        <f>Лист1!H50</f>
        <v>0</v>
      </c>
      <c r="I50" s="3">
        <f t="shared" si="22"/>
        <v>1.47</v>
      </c>
      <c r="J50" s="3">
        <f>Лист1!J50</f>
        <v>0.3</v>
      </c>
      <c r="K50" s="3">
        <f>J50</f>
        <v>0.3</v>
      </c>
      <c r="L50" s="36">
        <f t="shared" si="20"/>
        <v>100</v>
      </c>
      <c r="M50" s="106">
        <v>0.3</v>
      </c>
      <c r="N50" s="222">
        <f>Лист1!N50</f>
        <v>0.04</v>
      </c>
      <c r="O50" s="222">
        <f t="shared" si="21"/>
        <v>0</v>
      </c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23"/>
        <v>173</v>
      </c>
      <c r="G51" s="3">
        <f>Лист1!G51</f>
        <v>173.01</v>
      </c>
      <c r="H51" s="3">
        <v>0</v>
      </c>
      <c r="I51" s="3">
        <f t="shared" si="22"/>
        <v>1.1299999999999999</v>
      </c>
      <c r="J51" s="3">
        <f>Лист1!J51</f>
        <v>0.3</v>
      </c>
      <c r="K51" s="3">
        <f>J51</f>
        <v>0.3</v>
      </c>
      <c r="L51" s="36">
        <f t="shared" si="20"/>
        <v>100</v>
      </c>
      <c r="M51" s="106">
        <v>0.35</v>
      </c>
      <c r="N51" s="222">
        <f>Лист1!N51</f>
        <v>0</v>
      </c>
      <c r="O51" s="222">
        <f t="shared" si="21"/>
        <v>9.9999999999909051E-3</v>
      </c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23"/>
        <v>169</v>
      </c>
      <c r="G52" s="3">
        <f>Лист1!G52</f>
        <v>168.95</v>
      </c>
      <c r="H52" s="117">
        <v>0</v>
      </c>
      <c r="I52" s="3">
        <f t="shared" si="22"/>
        <v>1.2</v>
      </c>
      <c r="J52" s="3">
        <f>Лист1!J52</f>
        <v>0.4</v>
      </c>
      <c r="K52" s="3">
        <f t="shared" si="24"/>
        <v>0.4</v>
      </c>
      <c r="L52" s="36">
        <f t="shared" si="20"/>
        <v>100</v>
      </c>
      <c r="M52" s="106">
        <v>0.4</v>
      </c>
      <c r="N52" s="222">
        <f>Лист1!N52</f>
        <v>0</v>
      </c>
      <c r="O52" s="222">
        <f t="shared" si="21"/>
        <v>-5.0000000000011369E-2</v>
      </c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23"/>
        <v>163</v>
      </c>
      <c r="G53" s="3">
        <f>Лист1!G53</f>
        <v>163.05000000000001</v>
      </c>
      <c r="H53" s="3">
        <v>0</v>
      </c>
      <c r="I53" s="3">
        <f t="shared" si="22"/>
        <v>2.5</v>
      </c>
      <c r="J53" s="3">
        <f>Лист1!J53</f>
        <v>0.5</v>
      </c>
      <c r="K53" s="3">
        <f t="shared" si="24"/>
        <v>0.5</v>
      </c>
      <c r="L53" s="36">
        <f t="shared" si="20"/>
        <v>100</v>
      </c>
      <c r="M53" s="106">
        <v>0.45</v>
      </c>
      <c r="N53" s="222">
        <f>Лист1!N53</f>
        <v>0.02</v>
      </c>
      <c r="O53" s="222">
        <f t="shared" si="21"/>
        <v>5.0000000000011369E-2</v>
      </c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23"/>
        <v>160.1</v>
      </c>
      <c r="G54" s="3">
        <f>Лист1!G54</f>
        <v>160.5</v>
      </c>
      <c r="H54" s="3">
        <v>0</v>
      </c>
      <c r="I54" s="3">
        <f t="shared" si="22"/>
        <v>1.28</v>
      </c>
      <c r="J54" s="3">
        <f>Лист1!J54</f>
        <v>0.6</v>
      </c>
      <c r="K54" s="122">
        <f t="shared" si="24"/>
        <v>0.6</v>
      </c>
      <c r="L54" s="36">
        <f t="shared" si="20"/>
        <v>100</v>
      </c>
      <c r="M54" s="106">
        <v>0.5</v>
      </c>
      <c r="N54" s="222">
        <f>Лист1!N54</f>
        <v>0.05</v>
      </c>
      <c r="O54" s="222">
        <f t="shared" si="21"/>
        <v>0.40000000000000568</v>
      </c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0.87</v>
      </c>
      <c r="I55" s="21">
        <f>I45+I46+I47+I48+I49+I50+I51+I52+I53+I54</f>
        <v>14.53</v>
      </c>
      <c r="J55" s="20"/>
      <c r="K55" s="150"/>
      <c r="L55" s="24">
        <f>I55*100/E55</f>
        <v>94.350649350649348</v>
      </c>
      <c r="M55" s="151"/>
      <c r="N55" s="222"/>
      <c r="O55" s="233">
        <f>I55+H55-E55</f>
        <v>0</v>
      </c>
      <c r="AG55" s="204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2"/>
      <c r="O56" s="233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5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6">I57*100/E57</f>
        <v>100</v>
      </c>
      <c r="M57" s="106">
        <v>0.01</v>
      </c>
      <c r="N57" s="222"/>
      <c r="O57" s="233"/>
    </row>
    <row r="58" spans="1:33" s="5" customFormat="1" ht="14.1" customHeight="1" x14ac:dyDescent="0.25">
      <c r="A58" s="90"/>
      <c r="B58" s="27"/>
      <c r="C58" s="255" t="s">
        <v>2</v>
      </c>
      <c r="D58" s="256"/>
      <c r="E58" s="257"/>
      <c r="F58" s="258" t="s">
        <v>3</v>
      </c>
      <c r="G58" s="259"/>
      <c r="H58" s="260"/>
      <c r="I58" s="260"/>
      <c r="J58" s="260"/>
      <c r="K58" s="261"/>
      <c r="L58" s="237" t="s">
        <v>4</v>
      </c>
      <c r="M58" s="262" t="s">
        <v>5</v>
      </c>
      <c r="N58" s="237" t="s">
        <v>96</v>
      </c>
      <c r="O58" s="233"/>
    </row>
    <row r="59" spans="1:33" s="5" customFormat="1" ht="14.1" customHeight="1" x14ac:dyDescent="0.25">
      <c r="A59" s="91"/>
      <c r="B59" s="253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7" t="s">
        <v>83</v>
      </c>
      <c r="L59" s="238"/>
      <c r="M59" s="263"/>
      <c r="N59" s="238"/>
      <c r="O59" s="233"/>
    </row>
    <row r="60" spans="1:33" s="5" customFormat="1" ht="14.1" customHeight="1" x14ac:dyDescent="0.25">
      <c r="A60" s="91"/>
      <c r="B60" s="253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8"/>
      <c r="L60" s="238"/>
      <c r="M60" s="263"/>
      <c r="N60" s="238"/>
      <c r="O60" s="233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8"/>
      <c r="L61" s="238"/>
      <c r="M61" s="263"/>
      <c r="N61" s="238"/>
      <c r="O61" s="233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4"/>
      <c r="L62" s="254"/>
      <c r="M62" s="264"/>
      <c r="N62" s="207">
        <f>N12</f>
        <v>46175</v>
      </c>
      <c r="O62" s="233"/>
      <c r="P62" s="231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28"/>
      <c r="O63" s="233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5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6"/>
        <v>100</v>
      </c>
      <c r="M64" s="106">
        <v>0.04</v>
      </c>
      <c r="N64" s="222">
        <f>Лист1!N64</f>
        <v>0</v>
      </c>
      <c r="O64" s="222">
        <f t="shared" ref="O64:O68" si="27">G64-D64</f>
        <v>0</v>
      </c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5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6"/>
        <v>100</v>
      </c>
      <c r="M65" s="106">
        <v>0.06</v>
      </c>
      <c r="N65" s="222">
        <f>Лист1!N65</f>
        <v>0</v>
      </c>
      <c r="O65" s="222">
        <f t="shared" si="27"/>
        <v>0</v>
      </c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5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6"/>
        <v>100</v>
      </c>
      <c r="M66" s="106">
        <v>7.0000000000000007E-2</v>
      </c>
      <c r="N66" s="222">
        <f>Лист1!N66</f>
        <v>0</v>
      </c>
      <c r="O66" s="222">
        <f t="shared" si="27"/>
        <v>0</v>
      </c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5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2">
        <f>Лист1!N67</f>
        <v>0</v>
      </c>
      <c r="O67" s="222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5"/>
        <v>97.97</v>
      </c>
      <c r="G68" s="3">
        <f>Лист1!G68</f>
        <v>98.01</v>
      </c>
      <c r="H68" s="3">
        <v>0</v>
      </c>
      <c r="I68" s="3">
        <f>E68-H68</f>
        <v>2.5</v>
      </c>
      <c r="J68" s="3">
        <f>Лист1!J68</f>
        <v>0.15</v>
      </c>
      <c r="K68" s="3">
        <f>J68</f>
        <v>0.15</v>
      </c>
      <c r="L68" s="36">
        <f t="shared" si="26"/>
        <v>100</v>
      </c>
      <c r="M68" s="106">
        <v>0.15</v>
      </c>
      <c r="N68" s="222">
        <f>Лист1!N68</f>
        <v>0.01</v>
      </c>
      <c r="O68" s="222">
        <f t="shared" si="27"/>
        <v>4.0000000000006253E-2</v>
      </c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2"/>
      <c r="O69" s="233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2"/>
      <c r="O70" s="233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8">D71</f>
        <v>174.5</v>
      </c>
      <c r="G71" s="3">
        <v>174.16</v>
      </c>
      <c r="H71" s="13">
        <v>0.27</v>
      </c>
      <c r="I71" s="13">
        <f t="shared" ref="I71:I72" si="29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2">
        <f>Лист1!N71</f>
        <v>0</v>
      </c>
      <c r="O71" s="222">
        <f>G71-D71</f>
        <v>-0.34000000000000341</v>
      </c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8"/>
        <v>168.8</v>
      </c>
      <c r="G72" s="3">
        <f>Лист1!G72</f>
        <v>168.54</v>
      </c>
      <c r="H72" s="13">
        <f>Лист1!H72</f>
        <v>0.57200000000004247</v>
      </c>
      <c r="I72" s="13">
        <f t="shared" si="29"/>
        <v>4.2279999999999571</v>
      </c>
      <c r="J72" s="3">
        <f>Лист1!J72</f>
        <v>0</v>
      </c>
      <c r="K72" s="3">
        <f>J72</f>
        <v>0</v>
      </c>
      <c r="L72" s="36">
        <f t="shared" ref="L72" si="30">I72*100/E72</f>
        <v>88.083333333332433</v>
      </c>
      <c r="M72" s="106">
        <v>7.0000000000000007E-2</v>
      </c>
      <c r="N72" s="222">
        <f>Лист1!N72</f>
        <v>0.02</v>
      </c>
      <c r="O72" s="222">
        <f t="shared" ref="O72" si="31">G72-D72</f>
        <v>-0.26000000000001933</v>
      </c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0.84200000000004249</v>
      </c>
      <c r="I73" s="21">
        <f>SUM(I71:I72)</f>
        <v>5.0579999999999572</v>
      </c>
      <c r="J73" s="21"/>
      <c r="K73" s="133"/>
      <c r="L73" s="24">
        <f>I73*100/E73</f>
        <v>85.72881355932131</v>
      </c>
      <c r="M73" s="125"/>
      <c r="N73" s="222"/>
      <c r="O73" s="233">
        <f>I73+H73-E73</f>
        <v>0</v>
      </c>
      <c r="AG73" s="205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2"/>
      <c r="O74" s="233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149.85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32">J75</f>
        <v>0</v>
      </c>
      <c r="L75" s="36">
        <f>I75*100/E75</f>
        <v>1.4084507042253533</v>
      </c>
      <c r="M75" s="158">
        <v>0.05</v>
      </c>
      <c r="N75" s="222">
        <f>Лист1!N75</f>
        <v>0.03</v>
      </c>
      <c r="O75" s="222">
        <f>G75-D75</f>
        <v>-2.6500000000000057</v>
      </c>
      <c r="AG75" s="205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29"/>
      <c r="O76" s="233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2">
        <v>0.1</v>
      </c>
      <c r="O77" s="222">
        <f>G77-D77</f>
        <v>0</v>
      </c>
      <c r="AG77" s="205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29"/>
      <c r="O78" s="233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33">D79</f>
        <v>97.2</v>
      </c>
      <c r="G79" s="183">
        <v>97.22</v>
      </c>
      <c r="H79" s="184">
        <v>0</v>
      </c>
      <c r="I79" s="13">
        <f>E79-H79</f>
        <v>1.66</v>
      </c>
      <c r="J79" s="184">
        <v>0.1</v>
      </c>
      <c r="K79" s="184">
        <f>J79</f>
        <v>0.1</v>
      </c>
      <c r="L79" s="22">
        <v>100</v>
      </c>
      <c r="M79" s="183">
        <v>0</v>
      </c>
      <c r="N79" s="222">
        <v>0</v>
      </c>
      <c r="O79" s="222">
        <f>G79-D79</f>
        <v>1.9999999999996021E-2</v>
      </c>
      <c r="AG79" s="205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29"/>
      <c r="O80" s="233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</v>
      </c>
      <c r="I81" s="13">
        <f>E81-H81</f>
        <v>2.16</v>
      </c>
      <c r="J81" s="184">
        <v>3.0000000000000001E-3</v>
      </c>
      <c r="K81" s="184">
        <f>J81</f>
        <v>3.0000000000000001E-3</v>
      </c>
      <c r="L81" s="194">
        <f>I81*100/E81</f>
        <v>100</v>
      </c>
      <c r="M81" s="183">
        <v>0</v>
      </c>
      <c r="N81" s="222">
        <v>0</v>
      </c>
      <c r="O81" s="222">
        <f>G81-D81</f>
        <v>1.0000000000019327E-2</v>
      </c>
      <c r="AG81" s="205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29"/>
      <c r="O82" s="233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4.1014103999999545</v>
      </c>
      <c r="I83" s="21">
        <f>I25+I33+I38+I43+I55+I69+I75+I77+I81+I79+I73</f>
        <v>108.07258960000004</v>
      </c>
      <c r="J83" s="20"/>
      <c r="K83" s="20"/>
      <c r="L83" s="24">
        <f>I83*100/E83</f>
        <v>96.343706741312644</v>
      </c>
      <c r="M83" s="25"/>
      <c r="N83" s="223"/>
      <c r="O83" s="233">
        <f>I83+H83-E83</f>
        <v>0</v>
      </c>
      <c r="AG83" s="203">
        <f>I83+H83-E83</f>
        <v>0</v>
      </c>
      <c r="AH83" s="205">
        <f>I83+H83-E83</f>
        <v>0</v>
      </c>
    </row>
    <row r="84" spans="1:34" s="5" customFormat="1" x14ac:dyDescent="0.25">
      <c r="A84" s="77"/>
      <c r="B84" s="243" t="s">
        <v>88</v>
      </c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29"/>
      <c r="O84" s="234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34">D85</f>
        <v>176.4</v>
      </c>
      <c r="G85" s="3">
        <f>Лист1!G81</f>
        <v>175.65</v>
      </c>
      <c r="H85" s="3">
        <f>(D85-G85)*10000*C85/1000000</f>
        <v>0.87734999999999996</v>
      </c>
      <c r="I85" s="3">
        <f>E85-H85</f>
        <v>1.48265</v>
      </c>
      <c r="J85" s="79">
        <f>Лист1!J81</f>
        <v>0.02</v>
      </c>
      <c r="K85" s="79">
        <f>J85</f>
        <v>0.02</v>
      </c>
      <c r="L85" s="22">
        <f>I85*100/E85</f>
        <v>62.824152542372893</v>
      </c>
      <c r="M85" s="79"/>
      <c r="N85" s="222">
        <f>Лист1!N81</f>
        <v>0</v>
      </c>
      <c r="O85" s="222">
        <f t="shared" ref="O85:O87" si="35">G85-D85</f>
        <v>-0.75</v>
      </c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34"/>
        <v>169.5</v>
      </c>
      <c r="G86" s="3">
        <f>Лист1!G82</f>
        <v>169.25</v>
      </c>
      <c r="H86" s="3">
        <f>Лист1!H82</f>
        <v>0.84750000000000003</v>
      </c>
      <c r="I86" s="3">
        <f>E86-H86</f>
        <v>3.2124999999999995</v>
      </c>
      <c r="J86" s="13">
        <f>Лист1!J82</f>
        <v>0.47</v>
      </c>
      <c r="K86" s="13">
        <f>J86</f>
        <v>0.47</v>
      </c>
      <c r="L86" s="22">
        <f>I86*100/E86</f>
        <v>79.12561576354679</v>
      </c>
      <c r="M86" s="3"/>
      <c r="N86" s="222">
        <f>Лист1!N82</f>
        <v>-0.02</v>
      </c>
      <c r="O86" s="222">
        <f t="shared" si="35"/>
        <v>-0.25</v>
      </c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34"/>
        <v>180.1</v>
      </c>
      <c r="G87" s="3">
        <f>Лист1!G83</f>
        <v>178.9</v>
      </c>
      <c r="H87" s="3">
        <f>(D87-G87)*10000*C87/1000000</f>
        <v>0.4823999999999955</v>
      </c>
      <c r="I87" s="3">
        <f>E87-H87</f>
        <v>0.5176000000000045</v>
      </c>
      <c r="J87" s="3">
        <f>Лист1!J83</f>
        <v>0</v>
      </c>
      <c r="K87" s="3">
        <v>0</v>
      </c>
      <c r="L87" s="22">
        <f>I87*100/E87</f>
        <v>51.760000000000453</v>
      </c>
      <c r="M87" s="3"/>
      <c r="N87" s="222">
        <v>0</v>
      </c>
      <c r="O87" s="222">
        <f t="shared" si="35"/>
        <v>-1.1999999999999886</v>
      </c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2.2072499999999957</v>
      </c>
      <c r="I88" s="21">
        <f>SUM(I85:I87)</f>
        <v>5.2127500000000042</v>
      </c>
      <c r="J88" s="20"/>
      <c r="K88" s="20"/>
      <c r="L88" s="24">
        <f>I88*100/E88</f>
        <v>70.252695417789823</v>
      </c>
      <c r="M88" s="20"/>
      <c r="N88" s="222"/>
      <c r="O88" s="234"/>
      <c r="AG88" s="203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4" t="s">
        <v>52</v>
      </c>
      <c r="O89" s="226"/>
    </row>
    <row r="90" spans="1:34" x14ac:dyDescent="0.25">
      <c r="N90" s="224"/>
    </row>
    <row r="91" spans="1:34" x14ac:dyDescent="0.25">
      <c r="N91" s="224"/>
    </row>
    <row r="92" spans="1:34" x14ac:dyDescent="0.25">
      <c r="N92" s="224"/>
      <c r="AH92" s="206">
        <f>I83</f>
        <v>108.07258960000004</v>
      </c>
    </row>
    <row r="93" spans="1:34" x14ac:dyDescent="0.25">
      <c r="N93" s="224"/>
    </row>
    <row r="94" spans="1:34" x14ac:dyDescent="0.25">
      <c r="N94" s="224"/>
    </row>
    <row r="95" spans="1:34" x14ac:dyDescent="0.25">
      <c r="N95" s="224"/>
    </row>
    <row r="96" spans="1:34" x14ac:dyDescent="0.25">
      <c r="N96" s="224"/>
    </row>
    <row r="97" spans="14:14" x14ac:dyDescent="0.25">
      <c r="N97" s="224"/>
    </row>
    <row r="98" spans="14:14" x14ac:dyDescent="0.25">
      <c r="N98" s="224"/>
    </row>
    <row r="99" spans="14:14" x14ac:dyDescent="0.25">
      <c r="N99" s="224"/>
    </row>
    <row r="100" spans="14:14" x14ac:dyDescent="0.25">
      <c r="N100" s="224"/>
    </row>
    <row r="101" spans="14:14" x14ac:dyDescent="0.25">
      <c r="N101" s="224"/>
    </row>
    <row r="102" spans="14:14" x14ac:dyDescent="0.25">
      <c r="N102" s="224"/>
    </row>
    <row r="103" spans="14:14" x14ac:dyDescent="0.25">
      <c r="N103" s="224"/>
    </row>
    <row r="104" spans="14:14" x14ac:dyDescent="0.25">
      <c r="N104" s="224"/>
    </row>
    <row r="105" spans="14:14" x14ac:dyDescent="0.25">
      <c r="N105" s="224"/>
    </row>
    <row r="106" spans="14:14" x14ac:dyDescent="0.25">
      <c r="N106" s="224"/>
    </row>
    <row r="107" spans="14:14" x14ac:dyDescent="0.25">
      <c r="N107" s="224"/>
    </row>
    <row r="108" spans="14:14" x14ac:dyDescent="0.25">
      <c r="N108" s="224"/>
    </row>
    <row r="109" spans="14:14" x14ac:dyDescent="0.25">
      <c r="N109" s="224"/>
    </row>
    <row r="110" spans="14:14" x14ac:dyDescent="0.25">
      <c r="N110" s="224"/>
    </row>
    <row r="111" spans="14:14" x14ac:dyDescent="0.25">
      <c r="N111" s="224"/>
    </row>
    <row r="112" spans="14:14" x14ac:dyDescent="0.25">
      <c r="N112" s="224"/>
    </row>
    <row r="113" spans="14:14" x14ac:dyDescent="0.25">
      <c r="N113" s="224"/>
    </row>
    <row r="114" spans="14:14" x14ac:dyDescent="0.25">
      <c r="N114" s="224"/>
    </row>
    <row r="115" spans="14:14" x14ac:dyDescent="0.25">
      <c r="N115" s="224"/>
    </row>
    <row r="116" spans="14:14" x14ac:dyDescent="0.25">
      <c r="N116" s="224"/>
    </row>
    <row r="117" spans="14:14" x14ac:dyDescent="0.25">
      <c r="N117" s="224"/>
    </row>
    <row r="118" spans="14:14" x14ac:dyDescent="0.25">
      <c r="N118" s="224"/>
    </row>
  </sheetData>
  <mergeCells count="19">
    <mergeCell ref="B5:M5"/>
    <mergeCell ref="B6:M6"/>
    <mergeCell ref="B7:M7"/>
    <mergeCell ref="C8:E8"/>
    <mergeCell ref="F8:K8"/>
    <mergeCell ref="L8:L12"/>
    <mergeCell ref="M8:M12"/>
    <mergeCell ref="O8:O11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8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2026-06-09T08:45:46Z</cp:lastPrinted>
  <dcterms:created xsi:type="dcterms:W3CDTF">2023-05-23T07:28:04Z</dcterms:created>
  <dcterms:modified xsi:type="dcterms:W3CDTF">2026-06-09T08:46:20Z</dcterms:modified>
</cp:coreProperties>
</file>