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ВОДНІ РЕСУРСИ 2025-2026\ТИЖНЕВІ\Тижнева 64 водосховищ\2026\9 Вересень\"/>
    </mc:Choice>
  </mc:AlternateContent>
  <xr:revisionPtr revIDLastSave="0" documentId="13_ncr:1_{43D66BAB-A9AE-451C-B2D0-D03DF3D8229F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3" i="1" l="1"/>
  <c r="B7" i="4"/>
  <c r="N57" i="4"/>
  <c r="H68" i="4"/>
  <c r="I68" i="4" s="1"/>
  <c r="L68" i="4" s="1"/>
  <c r="H66" i="4"/>
  <c r="I66" i="4" s="1"/>
  <c r="L66" i="4" s="1"/>
  <c r="H48" i="4"/>
  <c r="H47" i="4"/>
  <c r="H49" i="1"/>
  <c r="I49" i="1" s="1"/>
  <c r="L49" i="1" s="1"/>
  <c r="H48" i="1"/>
  <c r="H47" i="1"/>
  <c r="H46" i="1"/>
  <c r="H46" i="4" s="1"/>
  <c r="I46" i="4" s="1"/>
  <c r="L46" i="4" s="1"/>
  <c r="H45" i="1"/>
  <c r="I46" i="1"/>
  <c r="L45" i="1"/>
  <c r="L50" i="1"/>
  <c r="H50" i="4"/>
  <c r="I50" i="4" s="1"/>
  <c r="H45" i="4"/>
  <c r="I45" i="4" s="1"/>
  <c r="L45" i="4" s="1"/>
  <c r="K17" i="1"/>
  <c r="K18" i="1"/>
  <c r="E88" i="4"/>
  <c r="C88" i="4"/>
  <c r="J87" i="4"/>
  <c r="G87" i="4"/>
  <c r="O87" i="4" s="1"/>
  <c r="F87" i="4"/>
  <c r="N86" i="4"/>
  <c r="J86" i="4"/>
  <c r="K86" i="4" s="1"/>
  <c r="G86" i="4"/>
  <c r="O86" i="4" s="1"/>
  <c r="F86" i="4"/>
  <c r="N85" i="4"/>
  <c r="K85" i="4"/>
  <c r="J85" i="4"/>
  <c r="G85" i="4"/>
  <c r="O85" i="4" s="1"/>
  <c r="F85" i="4"/>
  <c r="O81" i="4"/>
  <c r="K81" i="4"/>
  <c r="I81" i="4"/>
  <c r="AG81" i="4" s="1"/>
  <c r="F81" i="4"/>
  <c r="O79" i="4"/>
  <c r="K79" i="4"/>
  <c r="I79" i="4"/>
  <c r="AG79" i="4" s="1"/>
  <c r="F79" i="4"/>
  <c r="K77" i="4"/>
  <c r="J77" i="4"/>
  <c r="G77" i="4"/>
  <c r="D77" i="4"/>
  <c r="F77" i="4" s="1"/>
  <c r="N75" i="4"/>
  <c r="K75" i="4"/>
  <c r="J75" i="4"/>
  <c r="I75" i="4"/>
  <c r="AG75" i="4" s="1"/>
  <c r="H75" i="4"/>
  <c r="G75" i="4"/>
  <c r="O75" i="4" s="1"/>
  <c r="F75" i="4"/>
  <c r="E73" i="4"/>
  <c r="C73" i="4"/>
  <c r="N72" i="4"/>
  <c r="J72" i="4"/>
  <c r="K72" i="4" s="1"/>
  <c r="G72" i="4"/>
  <c r="O72" i="4" s="1"/>
  <c r="F72" i="4"/>
  <c r="O71" i="4"/>
  <c r="N71" i="4"/>
  <c r="K71" i="4"/>
  <c r="I71" i="4"/>
  <c r="F71" i="4"/>
  <c r="E69" i="4"/>
  <c r="C69" i="4"/>
  <c r="N68" i="4"/>
  <c r="K68" i="4"/>
  <c r="J68" i="4"/>
  <c r="G68" i="4"/>
  <c r="O68" i="4" s="1"/>
  <c r="F68" i="4"/>
  <c r="N67" i="4"/>
  <c r="F67" i="4"/>
  <c r="N66" i="4"/>
  <c r="J66" i="4"/>
  <c r="K66" i="4" s="1"/>
  <c r="G66" i="4"/>
  <c r="O66" i="4" s="1"/>
  <c r="F66" i="4"/>
  <c r="N65" i="4"/>
  <c r="J65" i="4"/>
  <c r="K65" i="4" s="1"/>
  <c r="H65" i="4"/>
  <c r="I65" i="4" s="1"/>
  <c r="L65" i="4" s="1"/>
  <c r="G65" i="4"/>
  <c r="O65" i="4" s="1"/>
  <c r="F65" i="4"/>
  <c r="N64" i="4"/>
  <c r="K64" i="4"/>
  <c r="J64" i="4"/>
  <c r="H64" i="4"/>
  <c r="I64" i="4" s="1"/>
  <c r="L64" i="4" s="1"/>
  <c r="G64" i="4"/>
  <c r="O64" i="4" s="1"/>
  <c r="F64" i="4"/>
  <c r="K57" i="4"/>
  <c r="J57" i="4"/>
  <c r="H57" i="4"/>
  <c r="I57" i="4" s="1"/>
  <c r="G57" i="4"/>
  <c r="F57" i="4"/>
  <c r="E55" i="4"/>
  <c r="C55" i="4"/>
  <c r="N54" i="4"/>
  <c r="J54" i="4"/>
  <c r="K54" i="4" s="1"/>
  <c r="G54" i="4"/>
  <c r="O54" i="4" s="1"/>
  <c r="F54" i="4"/>
  <c r="N53" i="4"/>
  <c r="J53" i="4"/>
  <c r="K53" i="4" s="1"/>
  <c r="G53" i="4"/>
  <c r="O53" i="4" s="1"/>
  <c r="F53" i="4"/>
  <c r="N52" i="4"/>
  <c r="J52" i="4"/>
  <c r="K52" i="4" s="1"/>
  <c r="G52" i="4"/>
  <c r="O52" i="4" s="1"/>
  <c r="F52" i="4"/>
  <c r="N51" i="4"/>
  <c r="J51" i="4"/>
  <c r="K51" i="4" s="1"/>
  <c r="G51" i="4"/>
  <c r="O51" i="4" s="1"/>
  <c r="F51" i="4"/>
  <c r="N50" i="4"/>
  <c r="K50" i="4"/>
  <c r="J50" i="4"/>
  <c r="G50" i="4"/>
  <c r="O50" i="4" s="1"/>
  <c r="F50" i="4"/>
  <c r="N49" i="4"/>
  <c r="J49" i="4"/>
  <c r="K49" i="4" s="1"/>
  <c r="G49" i="4"/>
  <c r="O49" i="4" s="1"/>
  <c r="F49" i="4"/>
  <c r="N48" i="4"/>
  <c r="J48" i="4"/>
  <c r="K48" i="4" s="1"/>
  <c r="I48" i="4"/>
  <c r="L48" i="4" s="1"/>
  <c r="G48" i="4"/>
  <c r="O48" i="4" s="1"/>
  <c r="F48" i="4"/>
  <c r="N47" i="4"/>
  <c r="K47" i="4"/>
  <c r="J47" i="4"/>
  <c r="I47" i="4"/>
  <c r="L47" i="4" s="1"/>
  <c r="G47" i="4"/>
  <c r="O47" i="4" s="1"/>
  <c r="F47" i="4"/>
  <c r="N46" i="4"/>
  <c r="J46" i="4"/>
  <c r="K46" i="4" s="1"/>
  <c r="G46" i="4"/>
  <c r="O46" i="4" s="1"/>
  <c r="F46" i="4"/>
  <c r="N45" i="4"/>
  <c r="J45" i="4"/>
  <c r="K45" i="4" s="1"/>
  <c r="G45" i="4"/>
  <c r="O45" i="4" s="1"/>
  <c r="F45" i="4"/>
  <c r="E43" i="4"/>
  <c r="C43" i="4"/>
  <c r="N42" i="4"/>
  <c r="J42" i="4"/>
  <c r="K42" i="4" s="1"/>
  <c r="G42" i="4"/>
  <c r="O42" i="4" s="1"/>
  <c r="F42" i="4"/>
  <c r="N41" i="4"/>
  <c r="J41" i="4"/>
  <c r="K41" i="4" s="1"/>
  <c r="G41" i="4"/>
  <c r="O41" i="4" s="1"/>
  <c r="F41" i="4"/>
  <c r="N40" i="4"/>
  <c r="J40" i="4"/>
  <c r="K40" i="4" s="1"/>
  <c r="G40" i="4"/>
  <c r="O40" i="4" s="1"/>
  <c r="F40" i="4"/>
  <c r="E38" i="4"/>
  <c r="C38" i="4"/>
  <c r="N37" i="4"/>
  <c r="J37" i="4"/>
  <c r="K37" i="4" s="1"/>
  <c r="G37" i="4"/>
  <c r="O37" i="4" s="1"/>
  <c r="F37" i="4"/>
  <c r="N36" i="4"/>
  <c r="J36" i="4"/>
  <c r="K36" i="4" s="1"/>
  <c r="G36" i="4"/>
  <c r="O36" i="4" s="1"/>
  <c r="F36" i="4"/>
  <c r="N35" i="4"/>
  <c r="J35" i="4"/>
  <c r="K35" i="4" s="1"/>
  <c r="G35" i="4"/>
  <c r="O35" i="4" s="1"/>
  <c r="F35" i="4"/>
  <c r="E33" i="4"/>
  <c r="C33" i="4"/>
  <c r="N32" i="4"/>
  <c r="J32" i="4"/>
  <c r="K32" i="4" s="1"/>
  <c r="I32" i="4"/>
  <c r="L32" i="4" s="1"/>
  <c r="G32" i="4"/>
  <c r="O32" i="4" s="1"/>
  <c r="F32" i="4"/>
  <c r="N31" i="4"/>
  <c r="J31" i="4"/>
  <c r="K31" i="4" s="1"/>
  <c r="I31" i="4"/>
  <c r="L31" i="4" s="1"/>
  <c r="G31" i="4"/>
  <c r="O31" i="4" s="1"/>
  <c r="F31" i="4"/>
  <c r="N30" i="4"/>
  <c r="J30" i="4"/>
  <c r="K30" i="4" s="1"/>
  <c r="G30" i="4"/>
  <c r="O30" i="4" s="1"/>
  <c r="F30" i="4"/>
  <c r="N29" i="4"/>
  <c r="J29" i="4"/>
  <c r="K29" i="4" s="1"/>
  <c r="G29" i="4"/>
  <c r="O29" i="4" s="1"/>
  <c r="F29" i="4"/>
  <c r="N28" i="4"/>
  <c r="K28" i="4"/>
  <c r="J28" i="4"/>
  <c r="G28" i="4"/>
  <c r="O28" i="4" s="1"/>
  <c r="F28" i="4"/>
  <c r="N27" i="4"/>
  <c r="K27" i="4"/>
  <c r="J27" i="4"/>
  <c r="G27" i="4"/>
  <c r="O27" i="4" s="1"/>
  <c r="F27" i="4"/>
  <c r="E25" i="4"/>
  <c r="E83" i="4" s="1"/>
  <c r="C25" i="4"/>
  <c r="C83" i="4" s="1"/>
  <c r="N24" i="4"/>
  <c r="J24" i="4"/>
  <c r="K24" i="4" s="1"/>
  <c r="G24" i="4"/>
  <c r="O24" i="4" s="1"/>
  <c r="F24" i="4"/>
  <c r="N23" i="4"/>
  <c r="J23" i="4"/>
  <c r="K23" i="4" s="1"/>
  <c r="G23" i="4"/>
  <c r="O23" i="4" s="1"/>
  <c r="N22" i="4"/>
  <c r="J22" i="4"/>
  <c r="K22" i="4" s="1"/>
  <c r="G22" i="4"/>
  <c r="O22" i="4" s="1"/>
  <c r="F22" i="4"/>
  <c r="N21" i="4"/>
  <c r="J21" i="4"/>
  <c r="K21" i="4" s="1"/>
  <c r="G21" i="4"/>
  <c r="O21" i="4" s="1"/>
  <c r="F21" i="4"/>
  <c r="N20" i="4"/>
  <c r="J20" i="4"/>
  <c r="K20" i="4" s="1"/>
  <c r="G20" i="4"/>
  <c r="O20" i="4" s="1"/>
  <c r="F20" i="4"/>
  <c r="N19" i="4"/>
  <c r="J19" i="4"/>
  <c r="K19" i="4" s="1"/>
  <c r="G19" i="4"/>
  <c r="O19" i="4" s="1"/>
  <c r="F19" i="4"/>
  <c r="N18" i="4"/>
  <c r="J18" i="4"/>
  <c r="K18" i="4" s="1"/>
  <c r="G18" i="4"/>
  <c r="O18" i="4" s="1"/>
  <c r="F18" i="4"/>
  <c r="N17" i="4"/>
  <c r="J17" i="4"/>
  <c r="K17" i="4" s="1"/>
  <c r="G17" i="4"/>
  <c r="O17" i="4" s="1"/>
  <c r="F17" i="4"/>
  <c r="N16" i="4"/>
  <c r="J16" i="4"/>
  <c r="K16" i="4" s="1"/>
  <c r="I16" i="4"/>
  <c r="L16" i="4" s="1"/>
  <c r="G16" i="4"/>
  <c r="O16" i="4" s="1"/>
  <c r="F16" i="4"/>
  <c r="N15" i="4"/>
  <c r="J15" i="4"/>
  <c r="K15" i="4" s="1"/>
  <c r="G15" i="4"/>
  <c r="O15" i="4" s="1"/>
  <c r="F15" i="4"/>
  <c r="N12" i="4"/>
  <c r="N62" i="4" s="1"/>
  <c r="E84" i="1"/>
  <c r="H83" i="1"/>
  <c r="I83" i="1" s="1"/>
  <c r="L83" i="1" s="1"/>
  <c r="F83" i="1"/>
  <c r="K82" i="1"/>
  <c r="H82" i="1"/>
  <c r="H86" i="4" s="1"/>
  <c r="F82" i="1"/>
  <c r="K81" i="1"/>
  <c r="H81" i="1"/>
  <c r="I81" i="1" s="1"/>
  <c r="L81" i="1" s="1"/>
  <c r="F81" i="1"/>
  <c r="K77" i="1"/>
  <c r="H77" i="1"/>
  <c r="H77" i="4" s="1"/>
  <c r="I77" i="4" s="1"/>
  <c r="F77" i="1"/>
  <c r="K75" i="1"/>
  <c r="I75" i="1"/>
  <c r="L75" i="1" s="1"/>
  <c r="F75" i="1"/>
  <c r="E73" i="1"/>
  <c r="C73" i="1"/>
  <c r="K72" i="1"/>
  <c r="H72" i="1"/>
  <c r="H72" i="4" s="1"/>
  <c r="F72" i="1"/>
  <c r="I71" i="1"/>
  <c r="L71" i="1" s="1"/>
  <c r="E69" i="1"/>
  <c r="C69" i="1"/>
  <c r="K68" i="1"/>
  <c r="H68" i="1"/>
  <c r="I68" i="1" s="1"/>
  <c r="F68" i="1"/>
  <c r="F67" i="1"/>
  <c r="K66" i="1"/>
  <c r="I66" i="1"/>
  <c r="L66" i="1" s="1"/>
  <c r="F66" i="1"/>
  <c r="K65" i="1"/>
  <c r="I65" i="1"/>
  <c r="L65" i="1" s="1"/>
  <c r="F65" i="1"/>
  <c r="K58" i="1"/>
  <c r="I58" i="1"/>
  <c r="L58" i="1" s="1"/>
  <c r="F58" i="1"/>
  <c r="K57" i="1"/>
  <c r="I57" i="1"/>
  <c r="L57" i="1" s="1"/>
  <c r="F57" i="1"/>
  <c r="E55" i="1"/>
  <c r="C55" i="1"/>
  <c r="K54" i="1"/>
  <c r="H54" i="1"/>
  <c r="I54" i="1" s="1"/>
  <c r="L54" i="1" s="1"/>
  <c r="F54" i="1"/>
  <c r="K53" i="1"/>
  <c r="H53" i="1"/>
  <c r="I53" i="1" s="1"/>
  <c r="L53" i="1" s="1"/>
  <c r="F53" i="1"/>
  <c r="K52" i="1"/>
  <c r="H52" i="1"/>
  <c r="I52" i="1" s="1"/>
  <c r="L52" i="1" s="1"/>
  <c r="F52" i="1"/>
  <c r="K51" i="1"/>
  <c r="H51" i="1"/>
  <c r="I51" i="1" s="1"/>
  <c r="L51" i="1" s="1"/>
  <c r="F51" i="1"/>
  <c r="K50" i="1"/>
  <c r="I50" i="1"/>
  <c r="F50" i="1"/>
  <c r="K49" i="1"/>
  <c r="F49" i="1"/>
  <c r="K48" i="1"/>
  <c r="I48" i="1"/>
  <c r="L48" i="1" s="1"/>
  <c r="F48" i="1"/>
  <c r="K47" i="1"/>
  <c r="I47" i="1"/>
  <c r="L47" i="1" s="1"/>
  <c r="F47" i="1"/>
  <c r="K46" i="1"/>
  <c r="L46" i="1"/>
  <c r="F46" i="1"/>
  <c r="K45" i="1"/>
  <c r="I45" i="1"/>
  <c r="F45" i="1"/>
  <c r="E43" i="1"/>
  <c r="C43" i="1"/>
  <c r="K42" i="1"/>
  <c r="H42" i="1"/>
  <c r="I42" i="1" s="1"/>
  <c r="L42" i="1" s="1"/>
  <c r="F42" i="1"/>
  <c r="K41" i="1"/>
  <c r="H41" i="1"/>
  <c r="H41" i="4" s="1"/>
  <c r="I41" i="4" s="1"/>
  <c r="L41" i="4" s="1"/>
  <c r="F41" i="1"/>
  <c r="K40" i="1"/>
  <c r="H40" i="1"/>
  <c r="I40" i="1" s="1"/>
  <c r="F40" i="1"/>
  <c r="E38" i="1"/>
  <c r="C38" i="1"/>
  <c r="C79" i="1" s="1"/>
  <c r="K37" i="1"/>
  <c r="H37" i="1"/>
  <c r="H37" i="4" s="1"/>
  <c r="F37" i="1"/>
  <c r="K36" i="1"/>
  <c r="H36" i="1"/>
  <c r="I36" i="1" s="1"/>
  <c r="L36" i="1" s="1"/>
  <c r="F36" i="1"/>
  <c r="K35" i="1"/>
  <c r="H35" i="1"/>
  <c r="H35" i="4" s="1"/>
  <c r="I35" i="4" s="1"/>
  <c r="L35" i="4" s="1"/>
  <c r="F35" i="1"/>
  <c r="E33" i="1"/>
  <c r="C33" i="1"/>
  <c r="K32" i="1"/>
  <c r="H32" i="1"/>
  <c r="I32" i="1" s="1"/>
  <c r="L32" i="1" s="1"/>
  <c r="F32" i="1"/>
  <c r="K31" i="1"/>
  <c r="H31" i="1"/>
  <c r="I31" i="1" s="1"/>
  <c r="L31" i="1" s="1"/>
  <c r="F31" i="1"/>
  <c r="K30" i="1"/>
  <c r="H30" i="1"/>
  <c r="H30" i="4" s="1"/>
  <c r="F30" i="1"/>
  <c r="K29" i="1"/>
  <c r="H29" i="1"/>
  <c r="H29" i="4" s="1"/>
  <c r="I29" i="4" s="1"/>
  <c r="L29" i="4" s="1"/>
  <c r="F29" i="1"/>
  <c r="K28" i="1"/>
  <c r="F28" i="1"/>
  <c r="K27" i="1"/>
  <c r="F27" i="1"/>
  <c r="E25" i="1"/>
  <c r="E79" i="1" s="1"/>
  <c r="C25" i="1"/>
  <c r="K24" i="1"/>
  <c r="H24" i="1"/>
  <c r="H24" i="4" s="1"/>
  <c r="I24" i="4" s="1"/>
  <c r="L24" i="4" s="1"/>
  <c r="K23" i="1"/>
  <c r="H23" i="1"/>
  <c r="H23" i="4" s="1"/>
  <c r="I23" i="4" s="1"/>
  <c r="L23" i="4" s="1"/>
  <c r="F23" i="4"/>
  <c r="K22" i="1"/>
  <c r="H22" i="1"/>
  <c r="H22" i="4" s="1"/>
  <c r="I22" i="4" s="1"/>
  <c r="L22" i="4" s="1"/>
  <c r="K21" i="1"/>
  <c r="H21" i="1"/>
  <c r="H21" i="4" s="1"/>
  <c r="I21" i="4" s="1"/>
  <c r="L21" i="4" s="1"/>
  <c r="K20" i="1"/>
  <c r="H20" i="1"/>
  <c r="I20" i="1" s="1"/>
  <c r="L20" i="1" s="1"/>
  <c r="K19" i="1"/>
  <c r="H19" i="1"/>
  <c r="I19" i="1" s="1"/>
  <c r="L19" i="1" s="1"/>
  <c r="H18" i="1"/>
  <c r="H18" i="4" s="1"/>
  <c r="I18" i="4" s="1"/>
  <c r="L18" i="4" s="1"/>
  <c r="H17" i="1"/>
  <c r="I17" i="1" s="1"/>
  <c r="L17" i="1" s="1"/>
  <c r="F17" i="1"/>
  <c r="K16" i="1"/>
  <c r="H16" i="1"/>
  <c r="I16" i="1" s="1"/>
  <c r="L16" i="1" s="1"/>
  <c r="K15" i="1"/>
  <c r="H15" i="1"/>
  <c r="H54" i="4" l="1"/>
  <c r="I54" i="4" s="1"/>
  <c r="L54" i="4" s="1"/>
  <c r="H52" i="4"/>
  <c r="I52" i="4" s="1"/>
  <c r="L52" i="4" s="1"/>
  <c r="H53" i="4"/>
  <c r="I53" i="4" s="1"/>
  <c r="L53" i="4" s="1"/>
  <c r="H51" i="4"/>
  <c r="I51" i="4" s="1"/>
  <c r="L51" i="4" s="1"/>
  <c r="H42" i="4"/>
  <c r="I42" i="4" s="1"/>
  <c r="L42" i="4" s="1"/>
  <c r="H19" i="4"/>
  <c r="I19" i="4" s="1"/>
  <c r="L19" i="4" s="1"/>
  <c r="H36" i="4"/>
  <c r="I36" i="4" s="1"/>
  <c r="L36" i="4" s="1"/>
  <c r="H85" i="4"/>
  <c r="I85" i="4" s="1"/>
  <c r="L85" i="4" s="1"/>
  <c r="O77" i="4"/>
  <c r="L75" i="4"/>
  <c r="I69" i="4"/>
  <c r="L57" i="4"/>
  <c r="H69" i="4"/>
  <c r="H87" i="4"/>
  <c r="I87" i="4" s="1"/>
  <c r="L87" i="4" s="1"/>
  <c r="H49" i="4"/>
  <c r="I49" i="4" s="1"/>
  <c r="L49" i="4" s="1"/>
  <c r="L50" i="4"/>
  <c r="H38" i="1"/>
  <c r="I41" i="1"/>
  <c r="L41" i="1" s="1"/>
  <c r="I37" i="1"/>
  <c r="L37" i="1" s="1"/>
  <c r="I37" i="4"/>
  <c r="I35" i="1"/>
  <c r="I24" i="1"/>
  <c r="L24" i="1" s="1"/>
  <c r="I23" i="1"/>
  <c r="L23" i="1" s="1"/>
  <c r="H20" i="4"/>
  <c r="I20" i="4" s="1"/>
  <c r="L20" i="4" s="1"/>
  <c r="I69" i="1"/>
  <c r="L69" i="1" s="1"/>
  <c r="L68" i="1"/>
  <c r="H69" i="1"/>
  <c r="I22" i="1"/>
  <c r="L22" i="1" s="1"/>
  <c r="I21" i="1"/>
  <c r="L21" i="1" s="1"/>
  <c r="I86" i="4"/>
  <c r="I82" i="1"/>
  <c r="H84" i="1"/>
  <c r="AG77" i="4"/>
  <c r="L77" i="4"/>
  <c r="I77" i="1"/>
  <c r="L77" i="1" s="1"/>
  <c r="H73" i="4"/>
  <c r="I72" i="4"/>
  <c r="H73" i="1"/>
  <c r="I72" i="1"/>
  <c r="H55" i="1"/>
  <c r="I55" i="1"/>
  <c r="L55" i="1" s="1"/>
  <c r="L40" i="1"/>
  <c r="H43" i="1"/>
  <c r="H40" i="4"/>
  <c r="L35" i="1"/>
  <c r="I30" i="4"/>
  <c r="I30" i="1"/>
  <c r="L30" i="1" s="1"/>
  <c r="I29" i="1"/>
  <c r="I18" i="1"/>
  <c r="L18" i="1" s="1"/>
  <c r="H17" i="4"/>
  <c r="I17" i="4" s="1"/>
  <c r="L17" i="4" s="1"/>
  <c r="H25" i="1"/>
  <c r="H15" i="4"/>
  <c r="I15" i="1"/>
  <c r="H38" i="4" l="1"/>
  <c r="L69" i="4"/>
  <c r="O69" i="4"/>
  <c r="H55" i="4"/>
  <c r="H88" i="4"/>
  <c r="I55" i="4"/>
  <c r="L55" i="4" s="1"/>
  <c r="I43" i="1"/>
  <c r="L43" i="1" s="1"/>
  <c r="I38" i="1"/>
  <c r="L38" i="1" s="1"/>
  <c r="I38" i="4"/>
  <c r="L37" i="4"/>
  <c r="L86" i="4"/>
  <c r="I88" i="4"/>
  <c r="L82" i="1"/>
  <c r="I84" i="1"/>
  <c r="L84" i="1" s="1"/>
  <c r="I73" i="1"/>
  <c r="L73" i="1" s="1"/>
  <c r="L72" i="1"/>
  <c r="I73" i="4"/>
  <c r="L72" i="4"/>
  <c r="I40" i="4"/>
  <c r="H43" i="4"/>
  <c r="L30" i="4"/>
  <c r="L29" i="1"/>
  <c r="L15" i="1"/>
  <c r="I25" i="1"/>
  <c r="I15" i="4"/>
  <c r="H25" i="4"/>
  <c r="O55" i="4" l="1"/>
  <c r="AG55" i="4"/>
  <c r="O38" i="4"/>
  <c r="AG38" i="4"/>
  <c r="L38" i="4"/>
  <c r="L88" i="4"/>
  <c r="AG88" i="4"/>
  <c r="O73" i="4"/>
  <c r="AG73" i="4"/>
  <c r="L73" i="4"/>
  <c r="I43" i="4"/>
  <c r="L40" i="4"/>
  <c r="L25" i="1"/>
  <c r="I25" i="4"/>
  <c r="L15" i="4"/>
  <c r="AG43" i="4" l="1"/>
  <c r="L43" i="4"/>
  <c r="O25" i="4"/>
  <c r="AG25" i="4"/>
  <c r="L25" i="4"/>
  <c r="L28" i="1"/>
  <c r="H28" i="1"/>
  <c r="H28" i="4" l="1"/>
  <c r="I28" i="4" l="1"/>
  <c r="L28" i="4" l="1"/>
  <c r="L27" i="1" l="1"/>
  <c r="H27" i="1"/>
  <c r="I33" i="1"/>
  <c r="L33" i="1" s="1"/>
  <c r="H33" i="1" l="1"/>
  <c r="H79" i="1" s="1"/>
  <c r="H27" i="4"/>
  <c r="I79" i="1"/>
  <c r="L79" i="1" s="1"/>
  <c r="I27" i="4" l="1"/>
  <c r="H33" i="4"/>
  <c r="H83" i="4" s="1"/>
  <c r="L27" i="4" l="1"/>
  <c r="I33" i="4"/>
  <c r="L33" i="4" l="1"/>
  <c r="I83" i="4"/>
  <c r="AG33" i="4"/>
  <c r="O33" i="4"/>
  <c r="AH83" i="4" l="1"/>
  <c r="AG83" i="4"/>
  <c r="O83" i="4"/>
  <c r="AH92" i="4"/>
  <c r="L83" i="4"/>
</calcChain>
</file>

<file path=xl/sharedStrings.xml><?xml version="1.0" encoding="utf-8"?>
<sst xmlns="http://schemas.openxmlformats.org/spreadsheetml/2006/main" count="273" uniqueCount="102">
  <si>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</si>
  <si>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</si>
  <si>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</si>
  <si>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</si>
  <si>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</si>
  <si>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</si>
  <si>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</si>
  <si>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</si>
  <si>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</si>
  <si>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</si>
  <si>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</si>
  <si>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</si>
  <si>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</si>
  <si>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</si>
  <si>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</si>
  <si>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</si>
  <si>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</si>
  <si>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</si>
  <si>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</si>
  <si>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</si>
  <si>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</si>
  <si>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</si>
  <si>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</si>
  <si>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</si>
  <si>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</si>
  <si>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</si>
  <si>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</si>
  <si>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</si>
  <si>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</si>
  <si>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</si>
  <si>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</si>
  <si>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</si>
  <si>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</si>
  <si>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</si>
  <si>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</si>
  <si>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</si>
  <si>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</si>
  <si>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</si>
  <si>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</si>
  <si>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</si>
  <si>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</si>
  <si>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</si>
  <si>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</si>
  <si>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</si>
  <si>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</si>
  <si>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</si>
  <si>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</si>
  <si>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</si>
  <si>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</si>
  <si>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</si>
  <si>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</si>
  <si>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</si>
  <si>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</si>
  <si>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</si>
  <si>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</si>
  <si>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</si>
  <si>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</si>
  <si>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</si>
  <si>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</si>
  <si>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</si>
  <si>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</si>
  <si>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</si>
  <si>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</si>
  <si>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</si>
  <si>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</si>
  <si>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</si>
  <si>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</si>
  <si>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</si>
  <si>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</si>
  <si>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</si>
  <si>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</si>
  <si>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</si>
  <si>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</si>
  <si>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</si>
  <si>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</si>
  <si>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</si>
  <si>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</si>
  <si>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</si>
  <si>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</si>
  <si>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</si>
  <si>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</si>
  <si>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</si>
  <si>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</si>
  <si>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</si>
  <si>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</si>
  <si>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</si>
  <si>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</si>
  <si>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</si>
  <si>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</si>
  <si>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</si>
  <si>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</si>
  <si>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</si>
  <si>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</si>
  <si>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</si>
  <si>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</si>
  <si>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</si>
  <si>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</si>
  <si>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</si>
  <si>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</si>
  <si>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</si>
  <si>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ррпп</t>
  </si>
  <si>
    <t>станом на 01 вересня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</si>
</sst>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61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2" fontId="4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left" vertical="top"/>
      <protection locked="0"/>
    </xf>
    <xf numFmtId="2" fontId="4" fillId="4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top"/>
    </xf>
    <xf numFmtId="2" fontId="10" fillId="2" borderId="8" xfId="0" applyNumberFormat="1" applyFont="1" applyFill="1" applyBorder="1" applyAlignment="1">
      <alignment horizontal="center" vertical="top"/>
    </xf>
    <xf numFmtId="2" fontId="10" fillId="2" borderId="10" xfId="0" applyNumberFormat="1" applyFont="1" applyFill="1" applyBorder="1" applyAlignment="1">
      <alignment horizontal="center" vertical="top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pane xSplit="14" ySplit="13" topLeftCell="O80" activePane="bottomRight" state="frozen"/>
      <selection pane="topRight"/>
      <selection pane="bottomLeft"/>
      <selection pane="bottomRight" activeCell="O85" sqref="O85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8" t="s">
        <v>0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/>
    </row>
    <row r="6" spans="1:15" ht="13.5" customHeight="1">
      <c r="A6" s="19"/>
      <c r="B6" s="228" t="s">
        <v>1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/>
    </row>
    <row r="7" spans="1:15" ht="12.75" customHeight="1">
      <c r="A7" s="19"/>
      <c r="B7" s="229" t="s">
        <v>101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/>
    </row>
    <row r="8" spans="1:15" ht="12.75" customHeight="1">
      <c r="A8" s="5"/>
      <c r="B8" s="175" t="s">
        <v>2</v>
      </c>
      <c r="C8" s="230" t="s">
        <v>3</v>
      </c>
      <c r="D8" s="231"/>
      <c r="E8" s="231"/>
      <c r="F8" s="232" t="s">
        <v>4</v>
      </c>
      <c r="G8" s="232"/>
      <c r="H8" s="232"/>
      <c r="I8" s="232"/>
      <c r="J8" s="232"/>
      <c r="K8" s="232"/>
      <c r="L8" s="240" t="s">
        <v>5</v>
      </c>
      <c r="M8" s="241" t="s">
        <v>6</v>
      </c>
      <c r="N8" s="233" t="s">
        <v>7</v>
      </c>
    </row>
    <row r="9" spans="1:15">
      <c r="A9" s="177"/>
      <c r="B9" s="236" t="s">
        <v>8</v>
      </c>
      <c r="C9" s="176" t="s">
        <v>9</v>
      </c>
      <c r="D9" s="178" t="s">
        <v>10</v>
      </c>
      <c r="E9" s="233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40" t="s">
        <v>17</v>
      </c>
      <c r="L9" s="240"/>
      <c r="M9" s="242"/>
      <c r="N9" s="234"/>
    </row>
    <row r="10" spans="1:15">
      <c r="A10" s="177"/>
      <c r="B10" s="236"/>
      <c r="C10" s="179"/>
      <c r="D10" s="14"/>
      <c r="E10" s="238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40"/>
      <c r="L10" s="240"/>
      <c r="M10" s="242"/>
      <c r="N10" s="234"/>
    </row>
    <row r="11" spans="1:15">
      <c r="A11" s="177"/>
      <c r="B11" s="11"/>
      <c r="C11" s="179"/>
      <c r="D11" s="14"/>
      <c r="E11" s="238"/>
      <c r="F11" s="14" t="s">
        <v>22</v>
      </c>
      <c r="G11" s="17"/>
      <c r="H11" s="19"/>
      <c r="I11" s="18"/>
      <c r="J11" s="14"/>
      <c r="K11" s="240"/>
      <c r="L11" s="240"/>
      <c r="M11" s="242"/>
      <c r="N11" s="234"/>
    </row>
    <row r="12" spans="1:15" ht="15" customHeight="1">
      <c r="A12" s="21"/>
      <c r="B12" s="180"/>
      <c r="C12" s="37" t="s">
        <v>23</v>
      </c>
      <c r="D12" s="24" t="s">
        <v>24</v>
      </c>
      <c r="E12" s="239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40"/>
      <c r="L12" s="240"/>
      <c r="M12" s="243"/>
      <c r="N12" s="25">
        <v>46259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227">
        <v>175.9</v>
      </c>
      <c r="G15" s="39">
        <v>176</v>
      </c>
      <c r="H15" s="39">
        <f>(D15-G15)*10000*C15/1000000</f>
        <v>3.15794</v>
      </c>
      <c r="I15" s="39">
        <f>E15-H15</f>
        <v>5.0820600000000002</v>
      </c>
      <c r="J15" s="39">
        <v>0.35</v>
      </c>
      <c r="K15" s="39">
        <f>J15</f>
        <v>0.35</v>
      </c>
      <c r="L15" s="153">
        <f t="shared" ref="L15:L25" si="0">I15*100/E15</f>
        <v>61.675485436893204</v>
      </c>
      <c r="M15" s="39">
        <v>0.35</v>
      </c>
      <c r="N15" s="43">
        <v>-0.08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167.33</v>
      </c>
      <c r="H16" s="39">
        <f>(D16-G16)*10000*C16/1000000</f>
        <v>0.20399999999998497</v>
      </c>
      <c r="I16" s="39">
        <f t="shared" ref="I16:I24" si="1">E16-H16</f>
        <v>3.2360000000000149</v>
      </c>
      <c r="J16" s="39">
        <v>0.72</v>
      </c>
      <c r="K16" s="39">
        <f>J16</f>
        <v>0.72</v>
      </c>
      <c r="L16" s="153">
        <f t="shared" si="0"/>
        <v>94.069767441860904</v>
      </c>
      <c r="M16" s="39">
        <v>0.8</v>
      </c>
      <c r="N16" s="43">
        <v>0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163.92</v>
      </c>
      <c r="H17" s="39">
        <f t="shared" ref="H17:H24" si="2">(D17-G17)*10000*C17/1000000</f>
        <v>0.1760000000000275</v>
      </c>
      <c r="I17" s="39">
        <f t="shared" si="1"/>
        <v>1.3239999999999725</v>
      </c>
      <c r="J17" s="39">
        <v>0.8</v>
      </c>
      <c r="K17" s="39">
        <f>J17</f>
        <v>0.8</v>
      </c>
      <c r="L17" s="153">
        <f t="shared" si="0"/>
        <v>88.266666666664833</v>
      </c>
      <c r="M17" s="39">
        <v>0.95</v>
      </c>
      <c r="N17" s="43">
        <v>0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227">
        <v>157</v>
      </c>
      <c r="G18" s="225">
        <v>157.07</v>
      </c>
      <c r="H18" s="39">
        <f t="shared" si="2"/>
        <v>2.3152060000000363</v>
      </c>
      <c r="I18" s="39">
        <f t="shared" si="1"/>
        <v>14.644793999999965</v>
      </c>
      <c r="J18" s="39">
        <v>1.5</v>
      </c>
      <c r="K18" s="39">
        <f t="shared" ref="K18:K24" si="3">J18</f>
        <v>1.5</v>
      </c>
      <c r="L18" s="153">
        <f t="shared" si="0"/>
        <v>86.349021226414891</v>
      </c>
      <c r="M18" s="39">
        <v>1.5</v>
      </c>
      <c r="N18" s="43">
        <v>-0.04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225">
        <v>144.25</v>
      </c>
      <c r="H19" s="39">
        <f t="shared" si="2"/>
        <v>0.24750000000000938</v>
      </c>
      <c r="I19" s="39">
        <f t="shared" si="1"/>
        <v>2.1724999999999905</v>
      </c>
      <c r="J19" s="39">
        <v>1.5</v>
      </c>
      <c r="K19" s="39">
        <f t="shared" si="3"/>
        <v>1.5</v>
      </c>
      <c r="L19" s="153">
        <f t="shared" si="0"/>
        <v>89.772727272726883</v>
      </c>
      <c r="M19" s="39">
        <v>1.7</v>
      </c>
      <c r="N19" s="43">
        <v>-0.04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227">
        <v>142.25</v>
      </c>
      <c r="G20" s="225">
        <v>142.4</v>
      </c>
      <c r="H20" s="39">
        <f t="shared" si="2"/>
        <v>0.24849999999999595</v>
      </c>
      <c r="I20" s="39">
        <f t="shared" si="1"/>
        <v>1.3115000000000041</v>
      </c>
      <c r="J20" s="39">
        <v>1.5</v>
      </c>
      <c r="K20" s="39">
        <f t="shared" si="3"/>
        <v>1.5</v>
      </c>
      <c r="L20" s="153">
        <f t="shared" si="0"/>
        <v>84.070512820513073</v>
      </c>
      <c r="M20" s="39">
        <v>1.8</v>
      </c>
      <c r="N20" s="43">
        <v>0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227">
        <v>130.69999999999999</v>
      </c>
      <c r="G21" s="225">
        <v>130.77000000000001</v>
      </c>
      <c r="H21" s="39">
        <f t="shared" si="2"/>
        <v>2.7140999999999478</v>
      </c>
      <c r="I21" s="39">
        <f t="shared" si="1"/>
        <v>0.55590000000005224</v>
      </c>
      <c r="J21" s="39">
        <v>2.4700000000000002</v>
      </c>
      <c r="K21" s="39">
        <f t="shared" si="3"/>
        <v>2.4700000000000002</v>
      </c>
      <c r="L21" s="153">
        <f t="shared" si="0"/>
        <v>17.000000000001599</v>
      </c>
      <c r="M21" s="39">
        <v>2.25</v>
      </c>
      <c r="N21" s="43">
        <v>-0.2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127.22</v>
      </c>
      <c r="H22" s="39">
        <f t="shared" si="2"/>
        <v>0.12600000000000477</v>
      </c>
      <c r="I22" s="39">
        <f t="shared" si="1"/>
        <v>1.6239999999999952</v>
      </c>
      <c r="J22" s="39">
        <v>2.5099999999999998</v>
      </c>
      <c r="K22" s="39">
        <f t="shared" si="3"/>
        <v>2.5099999999999998</v>
      </c>
      <c r="L22" s="153">
        <f t="shared" si="0"/>
        <v>92.799999999999727</v>
      </c>
      <c r="M22" s="39">
        <v>2.2999999999999998</v>
      </c>
      <c r="N22" s="43">
        <v>0.12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227">
        <v>113</v>
      </c>
      <c r="G23" s="39">
        <v>113</v>
      </c>
      <c r="H23" s="39">
        <f t="shared" si="2"/>
        <v>5.7420000000000364</v>
      </c>
      <c r="I23" s="39">
        <f t="shared" si="1"/>
        <v>9.9579999999999629</v>
      </c>
      <c r="J23" s="39">
        <v>2</v>
      </c>
      <c r="K23" s="39">
        <f t="shared" si="3"/>
        <v>2</v>
      </c>
      <c r="L23" s="153">
        <f t="shared" si="0"/>
        <v>63.426751592356453</v>
      </c>
      <c r="M23" s="39">
        <v>2.4500000000000002</v>
      </c>
      <c r="N23" s="43">
        <v>-0.01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99.7</v>
      </c>
      <c r="H24" s="39">
        <f t="shared" si="2"/>
        <v>0.18699999999999903</v>
      </c>
      <c r="I24" s="39">
        <f t="shared" si="1"/>
        <v>3.5630000000000011</v>
      </c>
      <c r="J24" s="39">
        <v>1.9</v>
      </c>
      <c r="K24" s="39">
        <f t="shared" si="3"/>
        <v>1.9</v>
      </c>
      <c r="L24" s="153">
        <f t="shared" si="0"/>
        <v>95.013333333333364</v>
      </c>
      <c r="M24" s="39">
        <v>2.5</v>
      </c>
      <c r="N24" s="43">
        <v>0.06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15.118246000000044</v>
      </c>
      <c r="I25" s="75">
        <f>SUM(I15:I24)</f>
        <v>43.471753999999962</v>
      </c>
      <c r="J25" s="53"/>
      <c r="K25" s="53"/>
      <c r="L25" s="56">
        <f t="shared" si="0"/>
        <v>74.196542072025878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192.6</v>
      </c>
      <c r="H27" s="40">
        <f>E27-I27</f>
        <v>0.3680000000000001</v>
      </c>
      <c r="I27" s="185">
        <v>1.45</v>
      </c>
      <c r="J27" s="39">
        <v>0.15</v>
      </c>
      <c r="K27" s="39">
        <f>J27</f>
        <v>0.15</v>
      </c>
      <c r="L27" s="153">
        <f>I27*100/E27</f>
        <v>79.757975797579761</v>
      </c>
      <c r="M27" s="39">
        <v>0.15</v>
      </c>
      <c r="N27" s="43">
        <v>0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182.47</v>
      </c>
      <c r="H29" s="39">
        <f>(D29-G29)*10000*C29/1000000</f>
        <v>7.0200000000002663E-2</v>
      </c>
      <c r="I29" s="40">
        <f>E29-H29</f>
        <v>3.8597999999999977</v>
      </c>
      <c r="J29" s="39">
        <v>0.09</v>
      </c>
      <c r="K29" s="39">
        <f t="shared" si="5"/>
        <v>0.09</v>
      </c>
      <c r="L29" s="153">
        <f>I29*100/E29</f>
        <v>98.213740458015209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192.21</v>
      </c>
      <c r="H30" s="39">
        <f>(D30-G30)*10000*C30/1000000</f>
        <v>0.18849999999999481</v>
      </c>
      <c r="I30" s="40">
        <f>E30-H30</f>
        <v>0.88150000000000528</v>
      </c>
      <c r="J30" s="39">
        <v>0.01</v>
      </c>
      <c r="K30" s="39">
        <f t="shared" si="5"/>
        <v>0.01</v>
      </c>
      <c r="L30" s="153">
        <f>I30*100/E30</f>
        <v>82.383177570093949</v>
      </c>
      <c r="M30" s="39">
        <v>0.01</v>
      </c>
      <c r="N30" s="43">
        <v>0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179.11</v>
      </c>
      <c r="H31" s="39">
        <f>(D31-G31)*10000*C31/1000000</f>
        <v>-9.7000000000187457E-3</v>
      </c>
      <c r="I31" s="40">
        <f t="shared" ref="I31:I32" si="7">E31-H31</f>
        <v>1.7597000000000187</v>
      </c>
      <c r="J31" s="39">
        <v>0.12</v>
      </c>
      <c r="K31" s="39">
        <f t="shared" si="5"/>
        <v>0.12</v>
      </c>
      <c r="L31" s="153">
        <f t="shared" ref="L31:L33" si="8">I31*100/E31</f>
        <v>100.55428571428679</v>
      </c>
      <c r="M31" s="39">
        <v>0.22</v>
      </c>
      <c r="N31" s="43">
        <v>0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174.03</v>
      </c>
      <c r="H32" s="39">
        <f>(D32-G32)*10000*C32/1000000</f>
        <v>0</v>
      </c>
      <c r="I32" s="40">
        <f t="shared" si="7"/>
        <v>1.03</v>
      </c>
      <c r="J32" s="39">
        <v>0.13</v>
      </c>
      <c r="K32" s="39">
        <f t="shared" si="5"/>
        <v>0.13</v>
      </c>
      <c r="L32" s="153">
        <f t="shared" si="8"/>
        <v>100</v>
      </c>
      <c r="M32" s="39">
        <v>0.26</v>
      </c>
      <c r="N32" s="43">
        <v>0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0.8669999999999789</v>
      </c>
      <c r="I33" s="54">
        <f>SUM(I27:I32)</f>
        <v>10.031000000000022</v>
      </c>
      <c r="J33" s="75"/>
      <c r="K33" s="75"/>
      <c r="L33" s="56">
        <f t="shared" si="8"/>
        <v>92.044411818682534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189.45</v>
      </c>
      <c r="H35" s="40">
        <f>(D35-G35)*10000*C35/1000000</f>
        <v>2.8500000000006478E-2</v>
      </c>
      <c r="I35" s="39">
        <f>E35-H35</f>
        <v>1.1614999999999935</v>
      </c>
      <c r="J35" s="39">
        <v>0.03</v>
      </c>
      <c r="K35" s="39">
        <f>J35</f>
        <v>0.03</v>
      </c>
      <c r="L35" s="153">
        <f t="shared" ref="L35:L38" si="10">I35*100/E35</f>
        <v>97.605042016806181</v>
      </c>
      <c r="M35" s="39">
        <v>0.05</v>
      </c>
      <c r="N35" s="43">
        <v>0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185.43</v>
      </c>
      <c r="H36" s="40">
        <f>(D36-G36)*10000*C36/1000000</f>
        <v>7.2799999999992898E-2</v>
      </c>
      <c r="I36" s="40">
        <f>E36-H36</f>
        <v>1.7572000000000072</v>
      </c>
      <c r="J36" s="39">
        <v>0.03</v>
      </c>
      <c r="K36" s="39">
        <f>J36</f>
        <v>0.03</v>
      </c>
      <c r="L36" s="153">
        <f t="shared" si="10"/>
        <v>96.021857923497649</v>
      </c>
      <c r="M36" s="39">
        <v>0.06</v>
      </c>
      <c r="N36" s="43">
        <v>0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180.48</v>
      </c>
      <c r="H37" s="40">
        <f>(D37-G37)*10000*C37/1000000</f>
        <v>7.6800000000002908E-2</v>
      </c>
      <c r="I37" s="40">
        <f>E37-H37</f>
        <v>0.94319999999999715</v>
      </c>
      <c r="J37" s="39">
        <v>0.04</v>
      </c>
      <c r="K37" s="39">
        <f>J37</f>
        <v>0.04</v>
      </c>
      <c r="L37" s="153">
        <f t="shared" si="10"/>
        <v>92.470588235293832</v>
      </c>
      <c r="M37" s="39">
        <v>0.06</v>
      </c>
      <c r="N37" s="43">
        <v>0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0.17810000000000228</v>
      </c>
      <c r="I38" s="75">
        <f>SUM(I35:I37)</f>
        <v>3.8618999999999977</v>
      </c>
      <c r="J38" s="75"/>
      <c r="K38" s="75"/>
      <c r="L38" s="56">
        <f t="shared" si="10"/>
        <v>95.591584158415785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225">
        <v>182</v>
      </c>
      <c r="H40" s="39">
        <f>(D40-G40)*10000*C40/1000000</f>
        <v>0.33350000000000002</v>
      </c>
      <c r="I40" s="39">
        <f>E40-H40</f>
        <v>0.74650000000000005</v>
      </c>
      <c r="J40" s="39">
        <v>0.02</v>
      </c>
      <c r="K40" s="39">
        <f t="shared" ref="K40:K42" si="12">J40</f>
        <v>0.02</v>
      </c>
      <c r="L40" s="153">
        <f t="shared" ref="L40:L43" si="13">I40*100/E40</f>
        <v>69.120370370370367</v>
      </c>
      <c r="M40" s="185">
        <v>0.04</v>
      </c>
      <c r="N40" s="43">
        <v>0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225">
        <v>176.38</v>
      </c>
      <c r="H41" s="39">
        <f>(D41-G41)*10000*C41/1000000</f>
        <v>0.38936000000000287</v>
      </c>
      <c r="I41" s="39">
        <f>E41-H41</f>
        <v>1.0206399999999971</v>
      </c>
      <c r="J41" s="39">
        <v>0.02</v>
      </c>
      <c r="K41" s="39">
        <f t="shared" si="12"/>
        <v>0.02</v>
      </c>
      <c r="L41" s="153">
        <f t="shared" si="13"/>
        <v>72.385815602836672</v>
      </c>
      <c r="M41" s="185">
        <v>0.05</v>
      </c>
      <c r="N41" s="43">
        <v>0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225">
        <v>174.95</v>
      </c>
      <c r="H42" s="39">
        <f>(D42-G42)*10000*C42/1000000</f>
        <v>0.16800000000000637</v>
      </c>
      <c r="I42" s="39">
        <f>E42-H42</f>
        <v>1.0019999999999936</v>
      </c>
      <c r="J42" s="39">
        <v>0.01</v>
      </c>
      <c r="K42" s="39">
        <f t="shared" si="12"/>
        <v>0.01</v>
      </c>
      <c r="L42" s="153">
        <f t="shared" si="13"/>
        <v>85.641025641025095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0.89086000000000931</v>
      </c>
      <c r="I43" s="75">
        <f>SUM(I40:I42)</f>
        <v>2.7691399999999908</v>
      </c>
      <c r="J43" s="75"/>
      <c r="K43" s="75"/>
      <c r="L43" s="56">
        <f t="shared" si="13"/>
        <v>75.659562841529805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211.85</v>
      </c>
      <c r="H45" s="39">
        <f>(D45-G45)*10000*C45/1000000</f>
        <v>1.1960000000000104</v>
      </c>
      <c r="I45" s="39">
        <f>E45-H45</f>
        <v>1.2739999999999898</v>
      </c>
      <c r="J45" s="39">
        <v>0.15</v>
      </c>
      <c r="K45" s="39">
        <f t="shared" ref="K45:K48" si="15">J45</f>
        <v>0.15</v>
      </c>
      <c r="L45" s="153">
        <f>I45*100/E45</f>
        <v>51.578947368420636</v>
      </c>
      <c r="M45" s="39">
        <v>0.15</v>
      </c>
      <c r="N45" s="43">
        <v>0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195.24</v>
      </c>
      <c r="H46" s="39">
        <f>(D46-G46)*10000*C46/1000000</f>
        <v>0.13779999999999518</v>
      </c>
      <c r="I46" s="39">
        <f>E46-H46</f>
        <v>0.47220000000000484</v>
      </c>
      <c r="J46" s="39">
        <v>0.15</v>
      </c>
      <c r="K46" s="39">
        <f t="shared" si="15"/>
        <v>0.15</v>
      </c>
      <c r="L46" s="153">
        <f t="shared" ref="L46:L55" si="16">I46*100/E46</f>
        <v>77.409836065574567</v>
      </c>
      <c r="M46" s="39">
        <v>0.15</v>
      </c>
      <c r="N46" s="43">
        <v>0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191.5</v>
      </c>
      <c r="H47" s="39">
        <f>(D47-G47)*10000*C47/1000000</f>
        <v>0.31799999999998191</v>
      </c>
      <c r="I47" s="39">
        <f t="shared" ref="I47:I54" si="17">E47-H47</f>
        <v>1.4220000000000181</v>
      </c>
      <c r="J47" s="39">
        <v>0.15</v>
      </c>
      <c r="K47" s="39">
        <f t="shared" si="15"/>
        <v>0.15</v>
      </c>
      <c r="L47" s="153">
        <f t="shared" si="16"/>
        <v>81.724137931035528</v>
      </c>
      <c r="M47" s="39">
        <v>0.15</v>
      </c>
      <c r="N47" s="43">
        <v>0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189.3</v>
      </c>
      <c r="H48" s="39">
        <f>(D48-G48)*10000*C48/1000000</f>
        <v>0.70599999999995988</v>
      </c>
      <c r="I48" s="39">
        <f t="shared" si="17"/>
        <v>1.2240000000000402</v>
      </c>
      <c r="J48" s="39">
        <v>0.25</v>
      </c>
      <c r="K48" s="39">
        <f t="shared" si="15"/>
        <v>0.25</v>
      </c>
      <c r="L48" s="153">
        <f>I48*100/E48</f>
        <v>63.419689119173064</v>
      </c>
      <c r="M48" s="39">
        <v>0.25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185.6</v>
      </c>
      <c r="H49" s="39">
        <f>(D49-G49)*10000*C49/1000000</f>
        <v>0.22200000000000314</v>
      </c>
      <c r="I49" s="39">
        <f t="shared" si="17"/>
        <v>0.84799999999999698</v>
      </c>
      <c r="J49" s="39">
        <v>0.3</v>
      </c>
      <c r="K49" s="39">
        <f t="shared" ref="K49:K54" si="18">J49</f>
        <v>0.3</v>
      </c>
      <c r="L49" s="153">
        <f>I49*100/E49</f>
        <v>79.252336448597845</v>
      </c>
      <c r="M49" s="39">
        <v>0.3</v>
      </c>
      <c r="N49" s="43">
        <v>-0.05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182.28</v>
      </c>
      <c r="H50" s="39">
        <v>0.14000000000000001</v>
      </c>
      <c r="I50" s="39">
        <f t="shared" si="17"/>
        <v>1.33</v>
      </c>
      <c r="J50" s="39">
        <v>0.3</v>
      </c>
      <c r="K50" s="39">
        <f t="shared" si="18"/>
        <v>0.3</v>
      </c>
      <c r="L50" s="153">
        <f>I50*100/E50</f>
        <v>90.476190476190482</v>
      </c>
      <c r="M50" s="39">
        <v>0.3</v>
      </c>
      <c r="N50" s="43">
        <v>0.02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225">
        <v>172.9</v>
      </c>
      <c r="H51" s="39">
        <f t="shared" ref="H51" si="20">(D51-G51)*10000*C51/1000000</f>
        <v>5.7999999999996707E-2</v>
      </c>
      <c r="I51" s="39">
        <f t="shared" si="17"/>
        <v>1.0720000000000032</v>
      </c>
      <c r="J51" s="39">
        <v>0.01</v>
      </c>
      <c r="K51" s="39">
        <f t="shared" si="18"/>
        <v>0.01</v>
      </c>
      <c r="L51" s="153">
        <f t="shared" si="16"/>
        <v>94.867256637168424</v>
      </c>
      <c r="M51" s="39">
        <v>0.35</v>
      </c>
      <c r="N51" s="43">
        <v>-0.02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168.3</v>
      </c>
      <c r="H52" s="39">
        <f t="shared" ref="H52:H54" si="21">(D52-G52)*10000*C52/1000000</f>
        <v>0.47599999999999226</v>
      </c>
      <c r="I52" s="39">
        <f t="shared" si="17"/>
        <v>0.72400000000000775</v>
      </c>
      <c r="J52" s="39">
        <v>0.01</v>
      </c>
      <c r="K52" s="39">
        <f t="shared" si="18"/>
        <v>0.01</v>
      </c>
      <c r="L52" s="153">
        <f t="shared" si="16"/>
        <v>60.333333333333982</v>
      </c>
      <c r="M52" s="39">
        <v>0.4</v>
      </c>
      <c r="N52" s="43">
        <v>0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162.87</v>
      </c>
      <c r="H53" s="39">
        <f t="shared" si="21"/>
        <v>0.13259999999999536</v>
      </c>
      <c r="I53" s="39">
        <f t="shared" si="17"/>
        <v>2.3674000000000048</v>
      </c>
      <c r="J53" s="39">
        <v>0.01</v>
      </c>
      <c r="K53" s="39">
        <f t="shared" si="18"/>
        <v>0.01</v>
      </c>
      <c r="L53" s="153">
        <f t="shared" si="16"/>
        <v>94.696000000000197</v>
      </c>
      <c r="M53" s="39">
        <v>0.45</v>
      </c>
      <c r="N53" s="43">
        <v>-0.01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159.80000000000001</v>
      </c>
      <c r="H54" s="39">
        <f t="shared" si="21"/>
        <v>0.23399999999998669</v>
      </c>
      <c r="I54" s="39">
        <f t="shared" si="17"/>
        <v>1.0460000000000134</v>
      </c>
      <c r="J54" s="39">
        <v>0.03</v>
      </c>
      <c r="K54" s="39">
        <f t="shared" si="18"/>
        <v>0.03</v>
      </c>
      <c r="L54" s="153">
        <f t="shared" si="16"/>
        <v>81.718750000001037</v>
      </c>
      <c r="M54" s="39">
        <v>0.5</v>
      </c>
      <c r="N54" s="43">
        <v>0.05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3.6203999999999215</v>
      </c>
      <c r="I55" s="75">
        <f>SUM(I45:I54)</f>
        <v>11.77960000000008</v>
      </c>
      <c r="J55" s="75"/>
      <c r="K55" s="198"/>
      <c r="L55" s="56">
        <f t="shared" si="16"/>
        <v>76.490909090909611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2">D57</f>
        <v>217.9</v>
      </c>
      <c r="G57" s="39">
        <v>217.7</v>
      </c>
      <c r="H57" s="39">
        <v>0.15</v>
      </c>
      <c r="I57" s="39">
        <f>E57-H57</f>
        <v>0.97000000000000008</v>
      </c>
      <c r="J57" s="39">
        <v>0.06</v>
      </c>
      <c r="K57" s="39">
        <f>J57</f>
        <v>0.06</v>
      </c>
      <c r="L57" s="153">
        <f t="shared" ref="L57:L69" si="23">I57*100/E57</f>
        <v>86.607142857142861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2"/>
        <v>211.5</v>
      </c>
      <c r="G58" s="39">
        <v>211.3</v>
      </c>
      <c r="H58" s="39">
        <v>0.2</v>
      </c>
      <c r="I58" s="39">
        <f>E58-H58</f>
        <v>0.82000000000000006</v>
      </c>
      <c r="J58" s="39">
        <v>0.08</v>
      </c>
      <c r="K58" s="39">
        <f>J58</f>
        <v>0.08</v>
      </c>
      <c r="L58" s="153">
        <f t="shared" si="23"/>
        <v>80.392156862745097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30" t="s">
        <v>3</v>
      </c>
      <c r="D59" s="231"/>
      <c r="E59" s="231"/>
      <c r="F59" s="232" t="s">
        <v>4</v>
      </c>
      <c r="G59" s="232"/>
      <c r="H59" s="232"/>
      <c r="I59" s="232"/>
      <c r="J59" s="232"/>
      <c r="K59" s="232"/>
      <c r="L59" s="240" t="s">
        <v>5</v>
      </c>
      <c r="M59" s="244" t="s">
        <v>6</v>
      </c>
      <c r="N59" s="233" t="s">
        <v>68</v>
      </c>
    </row>
    <row r="60" spans="1:24" s="1" customFormat="1" ht="14.1" customHeight="1">
      <c r="A60" s="177"/>
      <c r="B60" s="237" t="s">
        <v>8</v>
      </c>
      <c r="C60" s="176" t="s">
        <v>9</v>
      </c>
      <c r="D60" s="178" t="s">
        <v>10</v>
      </c>
      <c r="E60" s="233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40" t="s">
        <v>17</v>
      </c>
      <c r="L60" s="240"/>
      <c r="M60" s="244"/>
      <c r="N60" s="234"/>
    </row>
    <row r="61" spans="1:24" s="1" customFormat="1" ht="14.1" customHeight="1">
      <c r="A61" s="177"/>
      <c r="B61" s="237"/>
      <c r="C61" s="179"/>
      <c r="D61" s="14"/>
      <c r="E61" s="238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40"/>
      <c r="L61" s="240"/>
      <c r="M61" s="244"/>
      <c r="N61" s="234"/>
    </row>
    <row r="62" spans="1:24" s="1" customFormat="1" ht="14.1" customHeight="1">
      <c r="A62" s="177"/>
      <c r="B62" s="202"/>
      <c r="C62" s="179"/>
      <c r="D62" s="14"/>
      <c r="E62" s="238"/>
      <c r="F62" s="14" t="s">
        <v>22</v>
      </c>
      <c r="G62" s="17"/>
      <c r="H62" s="19"/>
      <c r="I62" s="18"/>
      <c r="J62" s="14"/>
      <c r="K62" s="240"/>
      <c r="L62" s="240"/>
      <c r="M62" s="244"/>
      <c r="N62" s="234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9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40"/>
      <c r="L63" s="240"/>
      <c r="M63" s="244"/>
      <c r="N63" s="25">
        <f>N12</f>
        <v>46259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2"/>
        <v>189.2</v>
      </c>
      <c r="G65" s="39">
        <v>188.96</v>
      </c>
      <c r="H65" s="39">
        <v>0.2</v>
      </c>
      <c r="I65" s="39">
        <f>E65-H65</f>
        <v>1.3800000000000001</v>
      </c>
      <c r="J65" s="39">
        <v>0.09</v>
      </c>
      <c r="K65" s="39">
        <f>J65</f>
        <v>0.09</v>
      </c>
      <c r="L65" s="153">
        <f t="shared" si="23"/>
        <v>87.341772151898724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2"/>
        <v>184.5</v>
      </c>
      <c r="G66" s="39">
        <v>184.3</v>
      </c>
      <c r="H66" s="39">
        <v>0.31</v>
      </c>
      <c r="I66" s="39">
        <f>E66-H66</f>
        <v>1.1399999999999999</v>
      </c>
      <c r="J66" s="39">
        <v>0.08</v>
      </c>
      <c r="K66" s="39">
        <f>J66</f>
        <v>0.08</v>
      </c>
      <c r="L66" s="153">
        <f t="shared" si="23"/>
        <v>78.620689655172413</v>
      </c>
      <c r="M66" s="39">
        <v>7.0000000000000007E-2</v>
      </c>
      <c r="N66" s="43">
        <v>-0.01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2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2"/>
        <v>97.97</v>
      </c>
      <c r="G68" s="39">
        <v>97.92</v>
      </c>
      <c r="H68" s="39">
        <f>(D68-G68)*10000*C68/1000000</f>
        <v>6.2399999999996451E-2</v>
      </c>
      <c r="I68" s="39">
        <f>E68-H68</f>
        <v>2.4376000000000038</v>
      </c>
      <c r="J68" s="39">
        <v>0.15</v>
      </c>
      <c r="K68" s="39">
        <f>J68</f>
        <v>0.15</v>
      </c>
      <c r="L68" s="153">
        <f t="shared" si="23"/>
        <v>97.504000000000161</v>
      </c>
      <c r="M68" s="39">
        <v>0.15</v>
      </c>
      <c r="N68" s="43">
        <v>-0.02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9.370000000000001</v>
      </c>
      <c r="F69" s="75"/>
      <c r="G69" s="76"/>
      <c r="H69" s="75">
        <f>H68+H66+H65+H58+H57</f>
        <v>0.92239999999999644</v>
      </c>
      <c r="I69" s="75">
        <f>I68+I66+I65+I58+I57</f>
        <v>6.7476000000000038</v>
      </c>
      <c r="J69" s="75"/>
      <c r="K69" s="75"/>
      <c r="L69" s="56">
        <f t="shared" si="23"/>
        <v>72.012806830309529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168.48</v>
      </c>
      <c r="H72" s="39">
        <f>(D72-G72)*10000*C72/1000000</f>
        <v>0.70400000000004748</v>
      </c>
      <c r="I72" s="39">
        <f t="shared" ref="I72" si="26">E72-H72</f>
        <v>4.0959999999999521</v>
      </c>
      <c r="J72" s="39">
        <v>0</v>
      </c>
      <c r="K72" s="39">
        <f>J72</f>
        <v>0</v>
      </c>
      <c r="L72" s="153">
        <f t="shared" ref="L72:L73" si="27">I72*100/E72</f>
        <v>85.333333333332334</v>
      </c>
      <c r="M72" s="39">
        <v>7.0000000000000007E-2</v>
      </c>
      <c r="N72" s="43">
        <v>-0.02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0.70400000000004748</v>
      </c>
      <c r="I73" s="75">
        <f>SUM(I72:I72)</f>
        <v>4.0959999999999521</v>
      </c>
      <c r="J73" s="54"/>
      <c r="K73" s="75"/>
      <c r="L73" s="56">
        <f t="shared" si="27"/>
        <v>85.333333333332334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149.69999999999999</v>
      </c>
      <c r="H75" s="39">
        <v>1.4</v>
      </c>
      <c r="I75" s="39">
        <f>E75-H75</f>
        <v>2.0000000000000018E-2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1.4084507042253533</v>
      </c>
      <c r="M75" s="135">
        <v>0.05</v>
      </c>
      <c r="N75" s="43">
        <v>-0.02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159.16999999999999</v>
      </c>
      <c r="H77" s="135">
        <f>(D77-G77)*10000*C77/1000000</f>
        <v>0.41720000000001017</v>
      </c>
      <c r="I77" s="135">
        <f>E77-H77</f>
        <v>0.77279999999998972</v>
      </c>
      <c r="J77" s="135">
        <v>0.02</v>
      </c>
      <c r="K77" s="135">
        <f>J77</f>
        <v>0.02</v>
      </c>
      <c r="L77" s="217">
        <f t="shared" si="29"/>
        <v>64.941176470587379</v>
      </c>
      <c r="M77" s="135">
        <v>0.01</v>
      </c>
      <c r="N77" s="43">
        <v>-0.45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6101.0440000000008</v>
      </c>
      <c r="D79" s="39"/>
      <c r="E79" s="75">
        <f>E25+E33+E38+E43+E55+E69+E73+E75+E77</f>
        <v>109.36800000000001</v>
      </c>
      <c r="F79" s="75"/>
      <c r="G79" s="75"/>
      <c r="H79" s="75">
        <f>H25+H33+H38+H43+H55+H69+H73+H75+H77</f>
        <v>24.118206000000011</v>
      </c>
      <c r="I79" s="56">
        <f>I25+I33+I38+I43+I55+I69+I73+I75+I77</f>
        <v>83.549793999999991</v>
      </c>
      <c r="J79" s="75"/>
      <c r="K79" s="75"/>
      <c r="L79" s="75">
        <f>I79*100/E79</f>
        <v>76.393272255138598</v>
      </c>
      <c r="M79" s="198"/>
      <c r="N79" s="158"/>
      <c r="O79" s="222"/>
    </row>
    <row r="80" spans="1:15">
      <c r="A80" s="160"/>
      <c r="B80" s="235" t="s">
        <v>83</v>
      </c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175.48</v>
      </c>
      <c r="H81" s="39">
        <f>(D81-G81)*10000*C81/1000000</f>
        <v>1.0762160000000189</v>
      </c>
      <c r="I81" s="39">
        <f>E81-H81</f>
        <v>1.2837839999999809</v>
      </c>
      <c r="J81" s="164">
        <v>0.02</v>
      </c>
      <c r="K81" s="164">
        <f>J81</f>
        <v>0.02</v>
      </c>
      <c r="L81" s="153">
        <f t="shared" ref="L81:L84" si="31">I81*100/E81</f>
        <v>54.397627118643264</v>
      </c>
      <c r="M81" s="164"/>
      <c r="N81" s="43">
        <v>0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168.74</v>
      </c>
      <c r="H82" s="39">
        <f>(D82-G82)*10000*C82/1000000</f>
        <v>2.5763999999999694</v>
      </c>
      <c r="I82" s="39">
        <f>E82-H82</f>
        <v>1.4836000000000302</v>
      </c>
      <c r="J82" s="39">
        <v>0.3</v>
      </c>
      <c r="K82" s="39">
        <f>J82</f>
        <v>0.3</v>
      </c>
      <c r="L82" s="153">
        <f t="shared" si="31"/>
        <v>36.541871921183017</v>
      </c>
      <c r="M82" s="39"/>
      <c r="N82" s="43">
        <v>0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178.5</v>
      </c>
      <c r="H83" s="39">
        <f>(D83-G83)*10000*C83/1000000</f>
        <v>0.64319999999999777</v>
      </c>
      <c r="I83" s="39">
        <f>E83-H83</f>
        <v>0.35680000000000223</v>
      </c>
      <c r="J83" s="39">
        <v>0</v>
      </c>
      <c r="K83" s="39">
        <v>0</v>
      </c>
      <c r="L83" s="153">
        <f t="shared" si="31"/>
        <v>35.68000000000022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4.2958159999999861</v>
      </c>
      <c r="I84" s="75">
        <f>SUM(I81:I83)</f>
        <v>3.1241840000000138</v>
      </c>
      <c r="J84" s="75"/>
      <c r="K84" s="75"/>
      <c r="L84" s="56">
        <f t="shared" si="31"/>
        <v>42.104905660377547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K80" sqref="K8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</row>
    <row r="6" spans="1:15" ht="14.25" customHeight="1">
      <c r="A6" s="2"/>
      <c r="B6" s="245" t="s">
        <v>87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</row>
    <row r="7" spans="1:15" ht="13.5" customHeight="1">
      <c r="A7" s="2"/>
      <c r="B7" s="246" t="str">
        <f>Лист1!B7</f>
        <v>станом на 01 вересня 2026р.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3"/>
    </row>
    <row r="8" spans="1:15" ht="12.75" customHeight="1">
      <c r="A8" s="4"/>
      <c r="B8" s="5"/>
      <c r="C8" s="247" t="s">
        <v>3</v>
      </c>
      <c r="D8" s="248"/>
      <c r="E8" s="249"/>
      <c r="F8" s="250" t="s">
        <v>4</v>
      </c>
      <c r="G8" s="251"/>
      <c r="H8" s="252"/>
      <c r="I8" s="252"/>
      <c r="J8" s="252"/>
      <c r="K8" s="253"/>
      <c r="L8" s="233" t="s">
        <v>5</v>
      </c>
      <c r="M8" s="255" t="s">
        <v>6</v>
      </c>
      <c r="N8" s="233" t="s">
        <v>88</v>
      </c>
      <c r="O8" s="240" t="s">
        <v>89</v>
      </c>
    </row>
    <row r="9" spans="1:15">
      <c r="A9" s="10"/>
      <c r="B9" s="236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3" t="s">
        <v>17</v>
      </c>
      <c r="L9" s="234"/>
      <c r="M9" s="256"/>
      <c r="N9" s="234"/>
      <c r="O9" s="240"/>
    </row>
    <row r="10" spans="1:15">
      <c r="A10" s="10"/>
      <c r="B10" s="236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34"/>
      <c r="L10" s="234"/>
      <c r="M10" s="256"/>
      <c r="N10" s="234"/>
      <c r="O10" s="240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34"/>
      <c r="L11" s="234"/>
      <c r="M11" s="256"/>
      <c r="N11" s="234"/>
      <c r="O11" s="240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4"/>
      <c r="L12" s="254"/>
      <c r="M12" s="257"/>
      <c r="N12" s="25">
        <f>Лист1!N12</f>
        <v>46259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175.9</v>
      </c>
      <c r="G15" s="39">
        <f>Лист1!G15</f>
        <v>176</v>
      </c>
      <c r="H15" s="39">
        <f>Лист1!H15</f>
        <v>3.15794</v>
      </c>
      <c r="I15" s="39">
        <f>E15-H15</f>
        <v>5.0820600000000002</v>
      </c>
      <c r="J15" s="39">
        <f>Лист1!J15</f>
        <v>0.35</v>
      </c>
      <c r="K15" s="39">
        <f>J15</f>
        <v>0.35</v>
      </c>
      <c r="L15" s="41">
        <f t="shared" ref="L15:L25" si="0">I15*100/E15</f>
        <v>61.675485436893204</v>
      </c>
      <c r="M15" s="42">
        <v>0.35</v>
      </c>
      <c r="N15" s="43">
        <f>Лист1!N15</f>
        <v>-0.08</v>
      </c>
      <c r="O15" s="43">
        <f>G15-D15</f>
        <v>-1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167.33</v>
      </c>
      <c r="H16" s="39">
        <v>0</v>
      </c>
      <c r="I16" s="39">
        <f t="shared" ref="I16:I24" si="2">E16-H16</f>
        <v>3.44</v>
      </c>
      <c r="J16" s="39">
        <f>Лист1!J16</f>
        <v>0.72</v>
      </c>
      <c r="K16" s="39">
        <f t="shared" ref="K16:K24" si="3">J16</f>
        <v>0.72</v>
      </c>
      <c r="L16" s="41">
        <f t="shared" si="0"/>
        <v>100</v>
      </c>
      <c r="M16" s="42">
        <v>0.8</v>
      </c>
      <c r="N16" s="43">
        <f>Лист1!N16</f>
        <v>0</v>
      </c>
      <c r="O16" s="43">
        <f t="shared" ref="O16:O24" si="4">G16-D16</f>
        <v>-0.16999999999998749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163.92</v>
      </c>
      <c r="H17" s="39">
        <f>Лист1!H17</f>
        <v>0.1760000000000275</v>
      </c>
      <c r="I17" s="39">
        <f t="shared" si="2"/>
        <v>1.3239999999999725</v>
      </c>
      <c r="J17" s="39">
        <f>Лист1!J17</f>
        <v>0.8</v>
      </c>
      <c r="K17" s="39">
        <f t="shared" si="3"/>
        <v>0.8</v>
      </c>
      <c r="L17" s="41">
        <f t="shared" si="0"/>
        <v>88.266666666664833</v>
      </c>
      <c r="M17" s="42">
        <v>0.95</v>
      </c>
      <c r="N17" s="43">
        <f>Лист1!N17</f>
        <v>0</v>
      </c>
      <c r="O17" s="43">
        <f t="shared" si="4"/>
        <v>-8.0000000000012506E-2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157.07</v>
      </c>
      <c r="H18" s="39">
        <f>Лист1!H18</f>
        <v>2.3152060000000363</v>
      </c>
      <c r="I18" s="39">
        <f t="shared" si="2"/>
        <v>14.644793999999965</v>
      </c>
      <c r="J18" s="39">
        <f>Лист1!J18</f>
        <v>1.5</v>
      </c>
      <c r="K18" s="39">
        <f t="shared" si="3"/>
        <v>1.5</v>
      </c>
      <c r="L18" s="41">
        <f t="shared" si="0"/>
        <v>86.349021226414891</v>
      </c>
      <c r="M18" s="42">
        <v>1.5</v>
      </c>
      <c r="N18" s="43">
        <f>Лист1!N18</f>
        <v>-0.04</v>
      </c>
      <c r="O18" s="43">
        <f t="shared" si="4"/>
        <v>-0.43000000000000682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144.25</v>
      </c>
      <c r="H19" s="45">
        <f>Лист1!H19</f>
        <v>0.24750000000000938</v>
      </c>
      <c r="I19" s="39">
        <f t="shared" si="2"/>
        <v>2.1724999999999905</v>
      </c>
      <c r="J19" s="39">
        <f>Лист1!J19</f>
        <v>1.5</v>
      </c>
      <c r="K19" s="39">
        <f t="shared" si="3"/>
        <v>1.5</v>
      </c>
      <c r="L19" s="41">
        <f t="shared" si="0"/>
        <v>89.772727272726883</v>
      </c>
      <c r="M19" s="42">
        <v>1.7</v>
      </c>
      <c r="N19" s="43">
        <f>Лист1!N19</f>
        <v>-0.04</v>
      </c>
      <c r="O19" s="43">
        <f t="shared" si="4"/>
        <v>-0.15000000000000568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142.4</v>
      </c>
      <c r="H20" s="39">
        <f>Лист1!H20</f>
        <v>0.24849999999999595</v>
      </c>
      <c r="I20" s="39">
        <f t="shared" si="2"/>
        <v>1.3115000000000041</v>
      </c>
      <c r="J20" s="39">
        <f>Лист1!J20</f>
        <v>1.5</v>
      </c>
      <c r="K20" s="39">
        <f t="shared" si="3"/>
        <v>1.5</v>
      </c>
      <c r="L20" s="41">
        <f t="shared" si="0"/>
        <v>84.070512820513073</v>
      </c>
      <c r="M20" s="42">
        <v>1.8</v>
      </c>
      <c r="N20" s="43">
        <f>Лист1!N20</f>
        <v>0</v>
      </c>
      <c r="O20" s="43">
        <f t="shared" si="4"/>
        <v>-0.34999999999999432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130.69999999999999</v>
      </c>
      <c r="G21" s="39">
        <f>Лист1!G21</f>
        <v>130.77000000000001</v>
      </c>
      <c r="H21" s="39">
        <f>Лист1!H21</f>
        <v>2.7140999999999478</v>
      </c>
      <c r="I21" s="39">
        <f t="shared" si="2"/>
        <v>0.55590000000005224</v>
      </c>
      <c r="J21" s="39">
        <f>Лист1!J21</f>
        <v>2.4700000000000002</v>
      </c>
      <c r="K21" s="39">
        <f t="shared" si="3"/>
        <v>2.4700000000000002</v>
      </c>
      <c r="L21" s="41">
        <f t="shared" si="0"/>
        <v>17.000000000001599</v>
      </c>
      <c r="M21" s="42">
        <v>2.25</v>
      </c>
      <c r="N21" s="43">
        <f>Лист1!N21</f>
        <v>-0.2</v>
      </c>
      <c r="O21" s="43">
        <f t="shared" si="4"/>
        <v>-0.82999999999998408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127.22</v>
      </c>
      <c r="H22" s="39">
        <f>Лист1!H22</f>
        <v>0.12600000000000477</v>
      </c>
      <c r="I22" s="39">
        <f t="shared" si="2"/>
        <v>1.6239999999999952</v>
      </c>
      <c r="J22" s="39">
        <f>Лист1!J22</f>
        <v>2.5099999999999998</v>
      </c>
      <c r="K22" s="39">
        <f t="shared" si="3"/>
        <v>2.5099999999999998</v>
      </c>
      <c r="L22" s="41">
        <f t="shared" si="0"/>
        <v>92.799999999999727</v>
      </c>
      <c r="M22" s="42">
        <v>2.2999999999999998</v>
      </c>
      <c r="N22" s="43">
        <f>Лист1!N22</f>
        <v>0.12</v>
      </c>
      <c r="O22" s="43">
        <f t="shared" si="4"/>
        <v>-0.18000000000000682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</v>
      </c>
      <c r="G23" s="39">
        <f>Лист1!G23</f>
        <v>113</v>
      </c>
      <c r="H23" s="39">
        <f>Лист1!H23</f>
        <v>5.7420000000000364</v>
      </c>
      <c r="I23" s="39">
        <f t="shared" si="2"/>
        <v>9.9579999999999629</v>
      </c>
      <c r="J23" s="39">
        <f>Лист1!J23</f>
        <v>2</v>
      </c>
      <c r="K23" s="39">
        <f t="shared" si="3"/>
        <v>2</v>
      </c>
      <c r="L23" s="41">
        <f t="shared" si="0"/>
        <v>63.426751592356453</v>
      </c>
      <c r="M23" s="42">
        <v>2.4500000000000002</v>
      </c>
      <c r="N23" s="43">
        <f>Лист1!N23</f>
        <v>-0.01</v>
      </c>
      <c r="O23" s="43">
        <f t="shared" si="4"/>
        <v>-0.90000000000000568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99.7</v>
      </c>
      <c r="H24" s="39">
        <f>Лист1!H24</f>
        <v>0.18699999999999903</v>
      </c>
      <c r="I24" s="39">
        <f t="shared" si="2"/>
        <v>3.5630000000000011</v>
      </c>
      <c r="J24" s="39">
        <f>Лист1!J24</f>
        <v>1.9</v>
      </c>
      <c r="K24" s="39">
        <f t="shared" si="3"/>
        <v>1.9</v>
      </c>
      <c r="L24" s="41">
        <f t="shared" si="0"/>
        <v>95.013333333333364</v>
      </c>
      <c r="M24" s="42">
        <v>2.5</v>
      </c>
      <c r="N24" s="43">
        <f>Лист1!N24</f>
        <v>0.06</v>
      </c>
      <c r="O24" s="43">
        <f t="shared" si="4"/>
        <v>-0.10999999999999943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14.914246000000057</v>
      </c>
      <c r="I25" s="54">
        <f>SUM(I15:I24)</f>
        <v>43.675753999999941</v>
      </c>
      <c r="J25" s="53"/>
      <c r="K25" s="53"/>
      <c r="L25" s="56">
        <f t="shared" si="0"/>
        <v>74.544724355691997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192.6</v>
      </c>
      <c r="H27" s="39">
        <f>Лист1!H27</f>
        <v>0.3680000000000001</v>
      </c>
      <c r="I27" s="40">
        <f>E27-H27</f>
        <v>1.0359999999999998</v>
      </c>
      <c r="J27" s="39">
        <f>Лист1!J27</f>
        <v>0.15</v>
      </c>
      <c r="K27" s="39">
        <f t="shared" ref="K27:K32" si="6">J27</f>
        <v>0.15</v>
      </c>
      <c r="L27" s="41">
        <f>I27*100/E27</f>
        <v>73.789173789173773</v>
      </c>
      <c r="M27" s="42">
        <v>0.15</v>
      </c>
      <c r="N27" s="43">
        <f>Лист1!N27</f>
        <v>0</v>
      </c>
      <c r="O27" s="43">
        <f t="shared" ref="O27:O32" si="7">G27-D27</f>
        <v>-0.30000000000001137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-0.40000000000000568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182.47</v>
      </c>
      <c r="H29" s="39">
        <f>Лист1!H29</f>
        <v>7.0200000000002663E-2</v>
      </c>
      <c r="I29" s="39">
        <f t="shared" si="8"/>
        <v>3.8597999999999977</v>
      </c>
      <c r="J29" s="39">
        <f>Лист1!J29</f>
        <v>0.09</v>
      </c>
      <c r="K29" s="39">
        <f t="shared" si="6"/>
        <v>0.09</v>
      </c>
      <c r="L29" s="41">
        <f t="shared" ref="L29:L33" si="10">I29*100/E29</f>
        <v>98.213740458015209</v>
      </c>
      <c r="M29" s="42">
        <v>0.21</v>
      </c>
      <c r="N29" s="43">
        <f>Лист1!N29</f>
        <v>0</v>
      </c>
      <c r="O29" s="43">
        <f t="shared" si="7"/>
        <v>-3.0000000000001137E-2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192.21</v>
      </c>
      <c r="H30" s="39">
        <f>Лист1!H30</f>
        <v>0.18849999999999481</v>
      </c>
      <c r="I30" s="39">
        <f t="shared" si="8"/>
        <v>0.88150000000000528</v>
      </c>
      <c r="J30" s="39">
        <f>Лист1!J30</f>
        <v>0.01</v>
      </c>
      <c r="K30" s="39">
        <f t="shared" si="6"/>
        <v>0.01</v>
      </c>
      <c r="L30" s="41">
        <f t="shared" si="10"/>
        <v>82.383177570093949</v>
      </c>
      <c r="M30" s="42">
        <v>0.01</v>
      </c>
      <c r="N30" s="43">
        <f>Лист1!N30</f>
        <v>0</v>
      </c>
      <c r="O30" s="43">
        <f t="shared" si="7"/>
        <v>-0.28999999999999204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179.11</v>
      </c>
      <c r="H31" s="39">
        <v>0</v>
      </c>
      <c r="I31" s="39">
        <f t="shared" si="8"/>
        <v>1.75</v>
      </c>
      <c r="J31" s="39">
        <f>Лист1!J31</f>
        <v>0.12</v>
      </c>
      <c r="K31" s="39">
        <f t="shared" si="6"/>
        <v>0.12</v>
      </c>
      <c r="L31" s="41">
        <f t="shared" si="10"/>
        <v>100</v>
      </c>
      <c r="M31" s="42">
        <v>0.22</v>
      </c>
      <c r="N31" s="43">
        <f>Лист1!N31</f>
        <v>0</v>
      </c>
      <c r="O31" s="43">
        <f t="shared" si="7"/>
        <v>1.0000000000019327E-2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174.03</v>
      </c>
      <c r="H32" s="39">
        <v>0</v>
      </c>
      <c r="I32" s="39">
        <f t="shared" si="8"/>
        <v>1.03</v>
      </c>
      <c r="J32" s="39">
        <f>Лист1!J32</f>
        <v>0.13</v>
      </c>
      <c r="K32" s="72">
        <f t="shared" si="6"/>
        <v>0.13</v>
      </c>
      <c r="L32" s="41">
        <f t="shared" si="10"/>
        <v>100</v>
      </c>
      <c r="M32" s="42">
        <v>0.26</v>
      </c>
      <c r="N32" s="43">
        <f>Лист1!N32</f>
        <v>0</v>
      </c>
      <c r="O32" s="43">
        <f t="shared" si="7"/>
        <v>0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0.87669999999999759</v>
      </c>
      <c r="I33" s="54">
        <f>I27+I28+I29+I30+I31+I32</f>
        <v>9.6073000000000022</v>
      </c>
      <c r="J33" s="75"/>
      <c r="K33" s="75"/>
      <c r="L33" s="56">
        <f t="shared" si="10"/>
        <v>91.637733689431542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189.45</v>
      </c>
      <c r="H35" s="40">
        <f>Лист1!H35</f>
        <v>2.8500000000006478E-2</v>
      </c>
      <c r="I35" s="39">
        <f>E35-H35</f>
        <v>1.1614999999999935</v>
      </c>
      <c r="J35" s="39">
        <f>Лист1!J35</f>
        <v>0.03</v>
      </c>
      <c r="K35" s="39">
        <f>J35</f>
        <v>0.03</v>
      </c>
      <c r="L35" s="41">
        <f t="shared" ref="L35:L38" si="12">I35*100/E35</f>
        <v>97.605042016806181</v>
      </c>
      <c r="M35" s="42">
        <v>0.05</v>
      </c>
      <c r="N35" s="43">
        <f>Лист1!N35</f>
        <v>0</v>
      </c>
      <c r="O35" s="43">
        <f t="shared" ref="O35:O37" si="13">G35-D35</f>
        <v>-5.0000000000011369E-2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185.43</v>
      </c>
      <c r="H36" s="40">
        <f>Лист1!H36</f>
        <v>7.2799999999992898E-2</v>
      </c>
      <c r="I36" s="39">
        <f>E36-H36</f>
        <v>1.7572000000000072</v>
      </c>
      <c r="J36" s="39">
        <f>Лист1!J36</f>
        <v>0.03</v>
      </c>
      <c r="K36" s="39">
        <f>J36</f>
        <v>0.03</v>
      </c>
      <c r="L36" s="41">
        <f t="shared" si="12"/>
        <v>96.021857923497649</v>
      </c>
      <c r="M36" s="42">
        <v>0.06</v>
      </c>
      <c r="N36" s="43">
        <f>Лист1!N36</f>
        <v>0</v>
      </c>
      <c r="O36" s="43">
        <f t="shared" si="13"/>
        <v>-6.9999999999993179E-2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180.48</v>
      </c>
      <c r="H37" s="39">
        <f>Лист1!H37</f>
        <v>7.6800000000002908E-2</v>
      </c>
      <c r="I37" s="39">
        <f>E37-H37</f>
        <v>0.94319999999999715</v>
      </c>
      <c r="J37" s="39">
        <f>Лист1!J37</f>
        <v>0.04</v>
      </c>
      <c r="K37" s="72">
        <f>J37</f>
        <v>0.04</v>
      </c>
      <c r="L37" s="41">
        <f t="shared" si="12"/>
        <v>92.470588235293832</v>
      </c>
      <c r="M37" s="42">
        <v>0.06</v>
      </c>
      <c r="N37" s="43">
        <f>Лист1!N37</f>
        <v>0</v>
      </c>
      <c r="O37" s="43">
        <f t="shared" si="13"/>
        <v>-0.12000000000000455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0.17810000000000228</v>
      </c>
      <c r="I38" s="54">
        <f>SUM(I35:I37)</f>
        <v>3.8618999999999977</v>
      </c>
      <c r="J38" s="75"/>
      <c r="K38" s="75"/>
      <c r="L38" s="56">
        <f t="shared" si="12"/>
        <v>95.591584158415785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</v>
      </c>
      <c r="H40" s="39">
        <f>Лист1!H40</f>
        <v>0.33350000000000002</v>
      </c>
      <c r="I40" s="39">
        <f>E40-H40</f>
        <v>0.74650000000000005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69.120370370370367</v>
      </c>
      <c r="M40" s="6">
        <v>0.04</v>
      </c>
      <c r="N40" s="43">
        <f>Лист1!N40</f>
        <v>0</v>
      </c>
      <c r="O40" s="43">
        <f t="shared" ref="O40:O42" si="17">G40-D40</f>
        <v>-0.5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176.38</v>
      </c>
      <c r="H41" s="39">
        <f>Лист1!H41</f>
        <v>0.38936000000000287</v>
      </c>
      <c r="I41" s="39">
        <f>E41-H41</f>
        <v>1.0206399999999971</v>
      </c>
      <c r="J41" s="39">
        <f>Лист1!J41</f>
        <v>0.02</v>
      </c>
      <c r="K41" s="67">
        <f t="shared" si="15"/>
        <v>0.02</v>
      </c>
      <c r="L41" s="41">
        <f t="shared" si="16"/>
        <v>72.385815602836672</v>
      </c>
      <c r="M41" s="6">
        <v>0.05</v>
      </c>
      <c r="N41" s="43">
        <f>Лист1!N41</f>
        <v>0</v>
      </c>
      <c r="O41" s="43">
        <f t="shared" si="17"/>
        <v>-0.62000000000000455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174.95</v>
      </c>
      <c r="H42" s="39">
        <f>Лист1!H42</f>
        <v>0.16800000000000637</v>
      </c>
      <c r="I42" s="39">
        <f>E42-H42</f>
        <v>1.0019999999999936</v>
      </c>
      <c r="J42" s="39">
        <f>Лист1!J42</f>
        <v>0.01</v>
      </c>
      <c r="K42" s="67">
        <f t="shared" si="15"/>
        <v>0.01</v>
      </c>
      <c r="L42" s="41">
        <f t="shared" si="16"/>
        <v>85.641025641025095</v>
      </c>
      <c r="M42" s="6">
        <v>0.06</v>
      </c>
      <c r="N42" s="43">
        <f>Лист1!N42</f>
        <v>0</v>
      </c>
      <c r="O42" s="43">
        <f t="shared" si="17"/>
        <v>-0.30000000000001137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0.89086000000000931</v>
      </c>
      <c r="I43" s="54">
        <f>SUM(I40:I42)</f>
        <v>2.7691399999999908</v>
      </c>
      <c r="J43" s="75"/>
      <c r="K43" s="88"/>
      <c r="L43" s="56">
        <f t="shared" si="16"/>
        <v>75.659562841529805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211.85</v>
      </c>
      <c r="H45" s="39">
        <f>Лист1!H45</f>
        <v>1.1960000000000104</v>
      </c>
      <c r="I45" s="39">
        <f>E45-H45</f>
        <v>1.2739999999999898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51.578947368420636</v>
      </c>
      <c r="M45" s="42">
        <v>0.1</v>
      </c>
      <c r="N45" s="43">
        <f>Лист1!N45</f>
        <v>0</v>
      </c>
      <c r="O45" s="43">
        <f t="shared" ref="O45:O54" si="21">G45-D45</f>
        <v>-0.65000000000000568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195.24</v>
      </c>
      <c r="H46" s="39">
        <f>Лист1!H46</f>
        <v>0.13779999999999518</v>
      </c>
      <c r="I46" s="39">
        <f t="shared" ref="I46:I54" si="22">E46-H46</f>
        <v>0.47220000000000484</v>
      </c>
      <c r="J46" s="39">
        <f>Лист1!J46</f>
        <v>0.15</v>
      </c>
      <c r="K46" s="39">
        <f t="shared" si="19"/>
        <v>0.15</v>
      </c>
      <c r="L46" s="41">
        <f t="shared" si="20"/>
        <v>77.409836065574567</v>
      </c>
      <c r="M46" s="42">
        <v>0.15</v>
      </c>
      <c r="N46" s="43">
        <f>Лист1!N46</f>
        <v>0</v>
      </c>
      <c r="O46" s="43">
        <f t="shared" si="21"/>
        <v>-0.25999999999999091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191.5</v>
      </c>
      <c r="H47" s="39">
        <f>Лист1!H47</f>
        <v>0.31799999999998191</v>
      </c>
      <c r="I47" s="39">
        <f t="shared" si="22"/>
        <v>1.4220000000000181</v>
      </c>
      <c r="J47" s="39">
        <f>Лист1!J47</f>
        <v>0.15</v>
      </c>
      <c r="K47" s="39">
        <f t="shared" si="19"/>
        <v>0.15</v>
      </c>
      <c r="L47" s="41">
        <f t="shared" si="20"/>
        <v>81.724137931035528</v>
      </c>
      <c r="M47" s="42">
        <v>0.15</v>
      </c>
      <c r="N47" s="43">
        <f>Лист1!N47</f>
        <v>0</v>
      </c>
      <c r="O47" s="43">
        <f t="shared" si="21"/>
        <v>-0.19999999999998863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189.3</v>
      </c>
      <c r="H48" s="39">
        <f>Лист1!H48</f>
        <v>0.70599999999995988</v>
      </c>
      <c r="I48" s="39">
        <f t="shared" si="22"/>
        <v>1.2240000000000402</v>
      </c>
      <c r="J48" s="39">
        <f>Лист1!J48</f>
        <v>0.25</v>
      </c>
      <c r="K48" s="39">
        <f t="shared" si="19"/>
        <v>0.25</v>
      </c>
      <c r="L48" s="41">
        <f t="shared" si="20"/>
        <v>63.419689119173064</v>
      </c>
      <c r="M48" s="42">
        <v>0.2</v>
      </c>
      <c r="N48" s="43">
        <f>Лист1!N48</f>
        <v>0</v>
      </c>
      <c r="O48" s="43">
        <f t="shared" si="21"/>
        <v>-0.19999999999998863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185.6</v>
      </c>
      <c r="H49" s="67">
        <f>Лист1!H49</f>
        <v>0.22200000000000314</v>
      </c>
      <c r="I49" s="67">
        <f t="shared" si="22"/>
        <v>0.84799999999999698</v>
      </c>
      <c r="J49" s="67">
        <f>Лист1!J49</f>
        <v>0.3</v>
      </c>
      <c r="K49" s="67">
        <f t="shared" ref="K49:K54" si="24">J49</f>
        <v>0.3</v>
      </c>
      <c r="L49" s="98">
        <f t="shared" si="20"/>
        <v>79.252336448597845</v>
      </c>
      <c r="M49" s="99">
        <v>0.25</v>
      </c>
      <c r="N49" s="43">
        <f>Лист1!N49</f>
        <v>-0.05</v>
      </c>
      <c r="O49" s="43">
        <f t="shared" si="21"/>
        <v>-0.40000000000000568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182.28</v>
      </c>
      <c r="H50" s="39">
        <f>Лист1!H50</f>
        <v>0.14000000000000001</v>
      </c>
      <c r="I50" s="39">
        <f t="shared" si="22"/>
        <v>1.33</v>
      </c>
      <c r="J50" s="39">
        <f>Лист1!J50</f>
        <v>0.3</v>
      </c>
      <c r="K50" s="39">
        <f t="shared" si="24"/>
        <v>0.3</v>
      </c>
      <c r="L50" s="41">
        <f t="shared" si="20"/>
        <v>90.476190476190482</v>
      </c>
      <c r="M50" s="42">
        <v>0.3</v>
      </c>
      <c r="N50" s="43">
        <f>Лист1!N50</f>
        <v>0.02</v>
      </c>
      <c r="O50" s="43">
        <f t="shared" si="21"/>
        <v>-0.12000000000000455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172.9</v>
      </c>
      <c r="H51" s="39">
        <f>Лист1!H51</f>
        <v>5.7999999999996707E-2</v>
      </c>
      <c r="I51" s="39">
        <f t="shared" si="22"/>
        <v>1.0720000000000032</v>
      </c>
      <c r="J51" s="39">
        <f>Лист1!J51</f>
        <v>0.01</v>
      </c>
      <c r="K51" s="39">
        <f t="shared" si="24"/>
        <v>0.01</v>
      </c>
      <c r="L51" s="41">
        <f t="shared" si="20"/>
        <v>94.867256637168424</v>
      </c>
      <c r="M51" s="42">
        <v>0.35</v>
      </c>
      <c r="N51" s="43">
        <f>Лист1!N51</f>
        <v>-0.02</v>
      </c>
      <c r="O51" s="43">
        <f t="shared" si="21"/>
        <v>-9.9999999999994316E-2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168.3</v>
      </c>
      <c r="H52" s="67">
        <f>Лист1!H52</f>
        <v>0.47599999999999226</v>
      </c>
      <c r="I52" s="39">
        <f t="shared" si="22"/>
        <v>0.72400000000000775</v>
      </c>
      <c r="J52" s="39">
        <f>Лист1!J52</f>
        <v>0.01</v>
      </c>
      <c r="K52" s="39">
        <f t="shared" si="24"/>
        <v>0.01</v>
      </c>
      <c r="L52" s="41">
        <f t="shared" si="20"/>
        <v>60.333333333333982</v>
      </c>
      <c r="M52" s="42">
        <v>0.4</v>
      </c>
      <c r="N52" s="43">
        <f>Лист1!N52</f>
        <v>0</v>
      </c>
      <c r="O52" s="43">
        <f t="shared" si="21"/>
        <v>-0.69999999999998863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162.87</v>
      </c>
      <c r="H53" s="39">
        <f>Лист1!H53</f>
        <v>0.13259999999999536</v>
      </c>
      <c r="I53" s="39">
        <f t="shared" si="22"/>
        <v>2.3674000000000048</v>
      </c>
      <c r="J53" s="39">
        <f>Лист1!J53</f>
        <v>0.01</v>
      </c>
      <c r="K53" s="39">
        <f t="shared" si="24"/>
        <v>0.01</v>
      </c>
      <c r="L53" s="41">
        <f t="shared" si="20"/>
        <v>94.696000000000197</v>
      </c>
      <c r="M53" s="42">
        <v>0.45</v>
      </c>
      <c r="N53" s="43">
        <f>Лист1!N53</f>
        <v>-0.01</v>
      </c>
      <c r="O53" s="43">
        <f t="shared" si="21"/>
        <v>-0.12999999999999545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159.80000000000001</v>
      </c>
      <c r="H54" s="39">
        <f>Лист1!H54</f>
        <v>0.23399999999998669</v>
      </c>
      <c r="I54" s="39">
        <f t="shared" si="22"/>
        <v>1.0460000000000134</v>
      </c>
      <c r="J54" s="39">
        <f>Лист1!J54</f>
        <v>0.03</v>
      </c>
      <c r="K54" s="72">
        <f t="shared" si="24"/>
        <v>0.03</v>
      </c>
      <c r="L54" s="41">
        <f t="shared" si="20"/>
        <v>81.718750000001037</v>
      </c>
      <c r="M54" s="42">
        <v>0.5</v>
      </c>
      <c r="N54" s="43">
        <f>Лист1!N54</f>
        <v>0.05</v>
      </c>
      <c r="O54" s="43">
        <f t="shared" si="21"/>
        <v>-0.29999999999998295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3.6203999999999215</v>
      </c>
      <c r="I55" s="54">
        <f>I45+I46+I47+I48+I49+I50+I51+I52+I53+I54</f>
        <v>11.77960000000008</v>
      </c>
      <c r="J55" s="75"/>
      <c r="K55" s="104"/>
      <c r="L55" s="56">
        <f t="shared" si="20"/>
        <v>76.490909090909611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217.7</v>
      </c>
      <c r="H57" s="39">
        <f>Лист1!H57</f>
        <v>0.15</v>
      </c>
      <c r="I57" s="39">
        <f>E57-H57</f>
        <v>0.97000000000000008</v>
      </c>
      <c r="J57" s="39">
        <f>Лист1!J57</f>
        <v>0.06</v>
      </c>
      <c r="K57" s="39">
        <f>J57</f>
        <v>0.06</v>
      </c>
      <c r="L57" s="41">
        <f t="shared" ref="L57:L69" si="26">I57*100/E57</f>
        <v>86.607142857142861</v>
      </c>
      <c r="M57" s="42">
        <v>0.01</v>
      </c>
      <c r="N57" s="43">
        <f>Лист1!N57</f>
        <v>0</v>
      </c>
      <c r="O57" s="226" t="s">
        <v>100</v>
      </c>
    </row>
    <row r="58" spans="1:33" s="1" customFormat="1" ht="14.1" customHeight="1">
      <c r="A58" s="4"/>
      <c r="B58" s="5"/>
      <c r="C58" s="247" t="s">
        <v>3</v>
      </c>
      <c r="D58" s="248"/>
      <c r="E58" s="249"/>
      <c r="F58" s="250" t="s">
        <v>4</v>
      </c>
      <c r="G58" s="251"/>
      <c r="H58" s="252"/>
      <c r="I58" s="252"/>
      <c r="J58" s="252"/>
      <c r="K58" s="253"/>
      <c r="L58" s="233" t="s">
        <v>5</v>
      </c>
      <c r="M58" s="255" t="s">
        <v>6</v>
      </c>
      <c r="N58" s="233" t="s">
        <v>93</v>
      </c>
      <c r="O58" s="258"/>
    </row>
    <row r="59" spans="1:33" s="1" customFormat="1" ht="14.1" customHeight="1">
      <c r="A59" s="10"/>
      <c r="B59" s="236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3" t="s">
        <v>17</v>
      </c>
      <c r="L59" s="234"/>
      <c r="M59" s="256"/>
      <c r="N59" s="234"/>
      <c r="O59" s="259"/>
    </row>
    <row r="60" spans="1:33" s="1" customFormat="1" ht="14.1" customHeight="1">
      <c r="A60" s="10"/>
      <c r="B60" s="236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34"/>
      <c r="L60" s="234"/>
      <c r="M60" s="256"/>
      <c r="N60" s="234"/>
      <c r="O60" s="259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34"/>
      <c r="L61" s="234"/>
      <c r="M61" s="256"/>
      <c r="N61" s="234"/>
      <c r="O61" s="259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4"/>
      <c r="L62" s="254"/>
      <c r="M62" s="257"/>
      <c r="N62" s="25">
        <f>N12</f>
        <v>46259</v>
      </c>
      <c r="O62" s="260"/>
      <c r="P62" s="113"/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211.3</v>
      </c>
      <c r="H64" s="39">
        <f>Лист1!H58</f>
        <v>0.2</v>
      </c>
      <c r="I64" s="39">
        <f>E64-H64</f>
        <v>0.82000000000000006</v>
      </c>
      <c r="J64" s="39">
        <f>Лист1!J58</f>
        <v>0.08</v>
      </c>
      <c r="K64" s="39">
        <f>J64</f>
        <v>0.08</v>
      </c>
      <c r="L64" s="41">
        <f t="shared" si="26"/>
        <v>80.392156862745097</v>
      </c>
      <c r="M64" s="42">
        <v>0.04</v>
      </c>
      <c r="N64" s="43">
        <f>Лист1!N64</f>
        <v>0</v>
      </c>
      <c r="O64" s="43">
        <f t="shared" ref="O64:O68" si="27">G64-D64</f>
        <v>-0.19999999999998863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188.96</v>
      </c>
      <c r="H65" s="39">
        <f>Лист1!H65</f>
        <v>0.2</v>
      </c>
      <c r="I65" s="39">
        <f>E65-H65</f>
        <v>1.3800000000000001</v>
      </c>
      <c r="J65" s="39">
        <f>Лист1!J65</f>
        <v>0.09</v>
      </c>
      <c r="K65" s="39">
        <f>J65</f>
        <v>0.09</v>
      </c>
      <c r="L65" s="41">
        <f t="shared" si="26"/>
        <v>87.341772151898724</v>
      </c>
      <c r="M65" s="42">
        <v>0.06</v>
      </c>
      <c r="N65" s="43">
        <f>Лист1!N65</f>
        <v>0</v>
      </c>
      <c r="O65" s="43">
        <f t="shared" si="27"/>
        <v>-0.23999999999998067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184.3</v>
      </c>
      <c r="H66" s="39">
        <f>Лист1!H66</f>
        <v>0.31</v>
      </c>
      <c r="I66" s="39">
        <f>E66-H66</f>
        <v>1.1399999999999999</v>
      </c>
      <c r="J66" s="39">
        <f>Лист1!J66</f>
        <v>0.08</v>
      </c>
      <c r="K66" s="39">
        <f>J66</f>
        <v>0.08</v>
      </c>
      <c r="L66" s="41">
        <f t="shared" si="26"/>
        <v>78.620689655172413</v>
      </c>
      <c r="M66" s="42">
        <v>7.0000000000000007E-2</v>
      </c>
      <c r="N66" s="43">
        <f>Лист1!N66</f>
        <v>-0.01</v>
      </c>
      <c r="O66" s="43">
        <f t="shared" si="27"/>
        <v>-0.19999999999998863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97.92</v>
      </c>
      <c r="H68" s="39">
        <f>Лист1!H68</f>
        <v>6.2399999999996451E-2</v>
      </c>
      <c r="I68" s="39">
        <f>E68-H68</f>
        <v>2.4376000000000038</v>
      </c>
      <c r="J68" s="39">
        <f>Лист1!J68</f>
        <v>0.15</v>
      </c>
      <c r="K68" s="39">
        <f>J68</f>
        <v>0.15</v>
      </c>
      <c r="L68" s="41">
        <f t="shared" si="26"/>
        <v>97.504000000000161</v>
      </c>
      <c r="M68" s="42">
        <v>0.15</v>
      </c>
      <c r="N68" s="43">
        <f>Лист1!N68</f>
        <v>-0.02</v>
      </c>
      <c r="O68" s="43">
        <f t="shared" si="27"/>
        <v>-4.9999999999997158E-2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0.92239999999999656</v>
      </c>
      <c r="I69" s="54">
        <f>I57+I64+I65+I66+I68</f>
        <v>6.7476000000000038</v>
      </c>
      <c r="J69" s="75"/>
      <c r="K69" s="75"/>
      <c r="L69" s="56">
        <f t="shared" si="26"/>
        <v>87.973924380704091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</v>
      </c>
      <c r="H71" s="40">
        <v>0.39</v>
      </c>
      <c r="I71" s="40">
        <f t="shared" ref="I71:I72" si="29">E71-H71</f>
        <v>0.71000000000000008</v>
      </c>
      <c r="J71" s="39">
        <v>0</v>
      </c>
      <c r="K71" s="39">
        <f>J71</f>
        <v>0</v>
      </c>
      <c r="L71" s="41">
        <v>76</v>
      </c>
      <c r="M71" s="39">
        <v>0.02</v>
      </c>
      <c r="N71" s="43">
        <f>Лист1!N71</f>
        <v>0</v>
      </c>
      <c r="O71" s="43">
        <f>G71-D71</f>
        <v>-0.5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168.48</v>
      </c>
      <c r="H72" s="40">
        <f>Лист1!H72</f>
        <v>0.70400000000004748</v>
      </c>
      <c r="I72" s="40">
        <f t="shared" si="29"/>
        <v>4.0959999999999521</v>
      </c>
      <c r="J72" s="39">
        <f>Лист1!J72</f>
        <v>0</v>
      </c>
      <c r="K72" s="39">
        <f>J72</f>
        <v>0</v>
      </c>
      <c r="L72" s="41">
        <f t="shared" ref="L72:L73" si="30">I72*100/E72</f>
        <v>85.333333333332334</v>
      </c>
      <c r="M72" s="42">
        <v>7.0000000000000007E-2</v>
      </c>
      <c r="N72" s="43">
        <f>Лист1!N72</f>
        <v>-0.02</v>
      </c>
      <c r="O72" s="43">
        <f t="shared" ref="O72" si="31">G72-D72</f>
        <v>-0.3200000000000216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1.0940000000000474</v>
      </c>
      <c r="I73" s="54">
        <f>SUM(I71:I72)</f>
        <v>4.8059999999999521</v>
      </c>
      <c r="J73" s="54"/>
      <c r="K73" s="86"/>
      <c r="L73" s="56">
        <f t="shared" si="30"/>
        <v>81.457627118643245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149.69999999999999</v>
      </c>
      <c r="H75" s="40">
        <f>Лист1!H75</f>
        <v>1.4</v>
      </c>
      <c r="I75" s="40">
        <f>E75-H75</f>
        <v>2.0000000000000018E-2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1.4084507042253533</v>
      </c>
      <c r="M75" s="112">
        <v>0.05</v>
      </c>
      <c r="N75" s="43">
        <f>Лист1!N75</f>
        <v>-0.02</v>
      </c>
      <c r="O75" s="43">
        <f>G75-D75</f>
        <v>-2.8000000000000114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159.16999999999999</v>
      </c>
      <c r="H77" s="40">
        <f>Лист1!H77</f>
        <v>0.41720000000001017</v>
      </c>
      <c r="I77" s="40">
        <f>E77-H77</f>
        <v>0.77279999999998972</v>
      </c>
      <c r="J77" s="135">
        <f>Лист1!J77</f>
        <v>0.02</v>
      </c>
      <c r="K77" s="45">
        <f>J77</f>
        <v>0.02</v>
      </c>
      <c r="L77" s="41">
        <f>I77*100/E77</f>
        <v>64.941176470587379</v>
      </c>
      <c r="M77" s="145">
        <v>0.01</v>
      </c>
      <c r="N77" s="43">
        <v>0.1</v>
      </c>
      <c r="O77" s="43">
        <f>G77-D77</f>
        <v>-0.70000000000001705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96.94</v>
      </c>
      <c r="H79" s="144">
        <v>0.46</v>
      </c>
      <c r="I79" s="40">
        <f>E79-H79</f>
        <v>1.2</v>
      </c>
      <c r="J79" s="144">
        <v>0</v>
      </c>
      <c r="K79" s="144">
        <f>J79</f>
        <v>0</v>
      </c>
      <c r="L79" s="153">
        <v>75</v>
      </c>
      <c r="M79" s="45">
        <v>0</v>
      </c>
      <c r="N79" s="43">
        <v>-0.02</v>
      </c>
      <c r="O79" s="43">
        <f>G79-D79</f>
        <v>-0.26000000000000512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</v>
      </c>
      <c r="H81" s="144">
        <v>0.27</v>
      </c>
      <c r="I81" s="40">
        <f>E81-H81</f>
        <v>1.8900000000000001</v>
      </c>
      <c r="J81" s="144">
        <v>0</v>
      </c>
      <c r="K81" s="144">
        <f>J81</f>
        <v>0</v>
      </c>
      <c r="L81" s="154">
        <v>88</v>
      </c>
      <c r="M81" s="45">
        <v>0</v>
      </c>
      <c r="N81" s="43">
        <v>0</v>
      </c>
      <c r="O81" s="43">
        <f>G81-D81</f>
        <v>-0.19999999999998863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6411.0440000000008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25.043906000000042</v>
      </c>
      <c r="I83" s="54">
        <f>I25+I33+I38+I43+I55+I69+I75+I77+I81+I79+I73</f>
        <v>87.130093999999971</v>
      </c>
      <c r="J83" s="75"/>
      <c r="K83" s="75"/>
      <c r="L83" s="56">
        <f>I83*100/E83</f>
        <v>77.674054593756097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5" t="s">
        <v>83</v>
      </c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175.48</v>
      </c>
      <c r="H85" s="39">
        <f>(D85-G85)*10000*C85/1000000</f>
        <v>1.0762160000000189</v>
      </c>
      <c r="I85" s="39">
        <f>E85-H85</f>
        <v>1.2837839999999809</v>
      </c>
      <c r="J85" s="164">
        <f>Лист1!J81</f>
        <v>0.02</v>
      </c>
      <c r="K85" s="164">
        <f>J85</f>
        <v>0.02</v>
      </c>
      <c r="L85" s="153">
        <f>I85*100/E85</f>
        <v>54.397627118643264</v>
      </c>
      <c r="M85" s="164"/>
      <c r="N85" s="43">
        <f>Лист1!N81</f>
        <v>0</v>
      </c>
      <c r="O85" s="43">
        <f t="shared" ref="O85:O87" si="35">G85-D85</f>
        <v>-0.92000000000001592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168.74</v>
      </c>
      <c r="H86" s="39">
        <f>Лист1!H82</f>
        <v>2.5763999999999694</v>
      </c>
      <c r="I86" s="39">
        <f>E86-H86</f>
        <v>1.4836000000000302</v>
      </c>
      <c r="J86" s="40">
        <f>Лист1!J82</f>
        <v>0.3</v>
      </c>
      <c r="K86" s="40">
        <f>J86</f>
        <v>0.3</v>
      </c>
      <c r="L86" s="153">
        <f>I86*100/E86</f>
        <v>36.541871921183017</v>
      </c>
      <c r="M86" s="39"/>
      <c r="N86" s="43">
        <f>Лист1!N82</f>
        <v>0</v>
      </c>
      <c r="O86" s="43">
        <f t="shared" si="35"/>
        <v>-0.75999999999999091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178.5</v>
      </c>
      <c r="H87" s="39">
        <f>(D87-G87)*10000*C87/1000000</f>
        <v>0.64319999999999777</v>
      </c>
      <c r="I87" s="39">
        <f>E87-H87</f>
        <v>0.35680000000000223</v>
      </c>
      <c r="J87" s="39">
        <f>Лист1!J83</f>
        <v>0</v>
      </c>
      <c r="K87" s="39">
        <v>0</v>
      </c>
      <c r="L87" s="153">
        <f>I87*100/E87</f>
        <v>35.68000000000022</v>
      </c>
      <c r="M87" s="39"/>
      <c r="N87" s="43">
        <v>0</v>
      </c>
      <c r="O87" s="43">
        <f t="shared" si="35"/>
        <v>-1.5999999999999943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4.2958159999999861</v>
      </c>
      <c r="I88" s="54">
        <f>SUM(I85:I87)</f>
        <v>3.1241840000000138</v>
      </c>
      <c r="J88" s="75"/>
      <c r="K88" s="75"/>
      <c r="L88" s="56">
        <f>I88*100/E88</f>
        <v>42.104905660377547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87.130093999999971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20">
    <mergeCell ref="N8:N11"/>
    <mergeCell ref="N58:N61"/>
    <mergeCell ref="O8:O11"/>
    <mergeCell ref="C58:E58"/>
    <mergeCell ref="F58:K58"/>
    <mergeCell ref="O58:O62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 r:id="rId1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Admin</cp:lastModifiedBy>
  <cp:lastPrinted>2026-08-27T11:37:43Z</cp:lastPrinted>
  <dcterms:created xsi:type="dcterms:W3CDTF">2023-05-23T07:28:00Z</dcterms:created>
  <dcterms:modified xsi:type="dcterms:W3CDTF">2026-09-01T07:47:25Z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