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24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I66" i="1" l="1"/>
  <c r="G23" i="4" l="1"/>
  <c r="G22" i="4"/>
  <c r="G21" i="4"/>
  <c r="G20" i="4"/>
  <c r="G19" i="4"/>
  <c r="N86" i="4" l="1"/>
  <c r="N85" i="4"/>
  <c r="N12" i="4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N15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1" l="1"/>
  <c r="H27" i="4" s="1"/>
  <c r="I27" i="4" s="1"/>
  <c r="H86" i="4" l="1"/>
  <c r="I86" i="4" s="1"/>
  <c r="H16" i="1" l="1"/>
  <c r="H42" i="1" l="1"/>
  <c r="I46" i="1" l="1"/>
  <c r="I45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H24" i="1" l="1"/>
  <c r="K17" i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H77" i="4"/>
  <c r="I77" i="4" s="1"/>
  <c r="O77" i="4" l="1"/>
  <c r="AG77" i="4"/>
  <c r="O75" i="4"/>
  <c r="AG75" i="4"/>
  <c r="E55" i="1" l="1"/>
  <c r="E55" i="4"/>
  <c r="K79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s="1"/>
  <c r="I53" i="1" l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<sst xmlns="http://schemas.openxmlformats.org/spreadsheetml/2006/main" count="271" uniqueCount="100">
  <si>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</si>
  <si>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</si>
  <si>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</si>
  <si>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</si>
  <si>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</si>
  <si>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</si>
  <si>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</si>
  <si>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</si>
  <si>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</si>
  <si>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</si>
  <si>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</si>
  <si>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</si>
  <si>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</si>
  <si>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</si>
  <si>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</si>
  <si>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</si>
  <si>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</si>
  <si>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</si>
  <si>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</si>
  <si>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</si>
  <si>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</si>
  <si>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</si>
  <si>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</si>
  <si>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</si>
  <si>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</si>
  <si>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</si>
  <si>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</si>
  <si>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</si>
  <si>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</si>
  <si>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</si>
  <si>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</si>
  <si>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</si>
  <si>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</si>
  <si>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</si>
  <si>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</si>
  <si>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</si>
  <si>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</si>
  <si>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</si>
  <si>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</si>
  <si>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</si>
  <si>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</si>
  <si>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</si>
  <si>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</si>
  <si>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</si>
  <si>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</si>
  <si>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</si>
  <si>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</si>
  <si>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</si>
  <si>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</si>
  <si>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</si>
  <si>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</si>
  <si>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</si>
  <si>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</si>
  <si>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</si>
  <si>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</si>
  <si>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</si>
  <si>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</si>
  <si>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</si>
  <si>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</si>
  <si>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</si>
  <si>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</si>
  <si>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</si>
  <si>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</si>
  <si>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</si>
  <si>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</si>
  <si>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</si>
  <si>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</si>
  <si>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</si>
  <si>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</si>
  <si>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</si>
  <si>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</si>
  <si>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</si>
  <si>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</si>
  <si>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</si>
  <si>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</si>
  <si>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</si>
  <si>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</si>
  <si>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</si>
  <si>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</si>
  <si>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</si>
  <si>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</si>
  <si>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</si>
  <si>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</si>
  <si>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</si>
  <si>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</si>
  <si>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</si>
  <si>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</si>
  <si>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</si>
  <si>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</si>
  <si>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</si>
  <si>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</si>
  <si>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</si>
  <si>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</si>
  <si>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</si>
  <si>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</si>
  <si>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</si>
  <si>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</si>
  <si>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</si>
  <si>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</si>
  <si>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30 грудня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</si>
</sst>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85"/>
  <sheetViews>
    <sheetView tabSelected="1" zoomScaleNormal="100" workbookViewId="0">
      <pane xSplit="14" ySplit="13" topLeftCell="O14" activePane="bottomRight" state="frozen"/>
      <selection pane="topRight"/>
      <selection pane="bottomLeft"/>
      <selection pane="bottomRight" activeCell="N85" sqref="A1:N85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6" style="5" customWidth="1"/>
    <col min="16" max="24" width="9.140625" style="5"/>
  </cols>
  <sheetData>
    <row r="5" spans="1:16" ht="14.25" customHeight="1" x14ac:dyDescent="0.25">
      <c r="A5" s="30"/>
      <c r="B5" s="230" t="s">
        <v>0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8"/>
    </row>
    <row r="6" spans="1:16" ht="13.5" customHeight="1" x14ac:dyDescent="0.25">
      <c r="A6" s="30"/>
      <c r="B6" s="230" t="s">
        <v>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8"/>
    </row>
    <row r="7" spans="1:16" ht="12.75" customHeight="1" x14ac:dyDescent="0.25">
      <c r="A7" s="30"/>
      <c r="B7" s="231" t="s">
        <v>99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8"/>
    </row>
    <row r="8" spans="1:16" ht="12.75" customHeight="1" x14ac:dyDescent="0.25">
      <c r="A8" s="29"/>
      <c r="B8" s="77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5" t="s">
        <v>4</v>
      </c>
      <c r="M8" s="236" t="s">
        <v>5</v>
      </c>
      <c r="N8" s="240" t="s">
        <v>97</v>
      </c>
    </row>
    <row r="9" spans="1:16" x14ac:dyDescent="0.25">
      <c r="A9" s="53"/>
      <c r="B9" s="239" t="s">
        <v>6</v>
      </c>
      <c r="C9" s="85" t="s">
        <v>7</v>
      </c>
      <c r="D9" s="81" t="s">
        <v>8</v>
      </c>
      <c r="E9" s="240" t="s">
        <v>85</v>
      </c>
      <c r="F9" s="81" t="s">
        <v>10</v>
      </c>
      <c r="G9" s="68" t="s">
        <v>11</v>
      </c>
      <c r="H9" s="81" t="s">
        <v>12</v>
      </c>
      <c r="I9" s="68" t="s">
        <v>13</v>
      </c>
      <c r="J9" s="81" t="s">
        <v>14</v>
      </c>
      <c r="K9" s="235" t="s">
        <v>83</v>
      </c>
      <c r="L9" s="235"/>
      <c r="M9" s="237"/>
      <c r="N9" s="245"/>
      <c r="O9" s="208"/>
      <c r="P9" s="208"/>
    </row>
    <row r="10" spans="1:16" x14ac:dyDescent="0.25">
      <c r="A10" s="53"/>
      <c r="B10" s="239"/>
      <c r="C10" s="86"/>
      <c r="D10" s="71"/>
      <c r="E10" s="241"/>
      <c r="F10" s="71" t="s">
        <v>16</v>
      </c>
      <c r="G10" s="69" t="s">
        <v>87</v>
      </c>
      <c r="H10" s="71" t="s">
        <v>86</v>
      </c>
      <c r="I10" s="69"/>
      <c r="J10" s="73" t="s">
        <v>19</v>
      </c>
      <c r="K10" s="235"/>
      <c r="L10" s="235"/>
      <c r="M10" s="237"/>
      <c r="N10" s="245"/>
      <c r="O10" s="208"/>
      <c r="P10" s="208"/>
    </row>
    <row r="11" spans="1:16" x14ac:dyDescent="0.25">
      <c r="A11" s="53"/>
      <c r="B11" s="220"/>
      <c r="C11" s="86"/>
      <c r="D11" s="71"/>
      <c r="E11" s="241"/>
      <c r="F11" s="71" t="s">
        <v>17</v>
      </c>
      <c r="G11" s="69"/>
      <c r="H11" s="46"/>
      <c r="I11" s="80"/>
      <c r="J11" s="71"/>
      <c r="K11" s="235"/>
      <c r="L11" s="235"/>
      <c r="M11" s="237"/>
      <c r="N11" s="245"/>
      <c r="O11" s="208"/>
      <c r="P11" s="208"/>
    </row>
    <row r="12" spans="1:16" ht="15" customHeight="1" x14ac:dyDescent="0.25">
      <c r="A12" s="31"/>
      <c r="B12" s="72"/>
      <c r="C12" s="9" t="s">
        <v>20</v>
      </c>
      <c r="D12" s="82" t="s">
        <v>21</v>
      </c>
      <c r="E12" s="242"/>
      <c r="F12" s="82" t="s">
        <v>21</v>
      </c>
      <c r="G12" s="70" t="s">
        <v>21</v>
      </c>
      <c r="H12" s="82" t="s">
        <v>22</v>
      </c>
      <c r="I12" s="70" t="s">
        <v>22</v>
      </c>
      <c r="J12" s="82" t="s">
        <v>23</v>
      </c>
      <c r="K12" s="235"/>
      <c r="L12" s="235"/>
      <c r="M12" s="238"/>
      <c r="N12" s="224">
        <v>46014</v>
      </c>
      <c r="O12" s="208"/>
      <c r="P12" s="208"/>
    </row>
    <row r="13" spans="1:16" ht="12" customHeight="1" x14ac:dyDescent="0.25">
      <c r="A13" s="29">
        <v>1</v>
      </c>
      <c r="B13" s="75">
        <v>2</v>
      </c>
      <c r="C13" s="75">
        <v>3</v>
      </c>
      <c r="D13" s="78">
        <v>4</v>
      </c>
      <c r="E13" s="75">
        <v>5</v>
      </c>
      <c r="F13" s="79">
        <v>6</v>
      </c>
      <c r="G13" s="75">
        <v>7</v>
      </c>
      <c r="H13" s="79">
        <v>8</v>
      </c>
      <c r="I13" s="75">
        <v>9</v>
      </c>
      <c r="J13" s="76">
        <v>10</v>
      </c>
      <c r="K13" s="75">
        <v>11</v>
      </c>
      <c r="L13" s="52">
        <v>12</v>
      </c>
      <c r="M13" s="52">
        <v>13</v>
      </c>
      <c r="N13" s="47">
        <v>14</v>
      </c>
      <c r="O13" s="208"/>
      <c r="P13" s="208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2"/>
      <c r="O14" s="208"/>
      <c r="P14" s="208"/>
    </row>
    <row r="15" spans="1:16" s="5" customFormat="1" ht="14.1" customHeight="1" x14ac:dyDescent="0.25">
      <c r="A15" s="219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176.83</v>
      </c>
      <c r="H15" s="3">
        <f>(D15-G15)*10000*C15/1000000</f>
        <v>0.53684979999996052</v>
      </c>
      <c r="I15" s="3">
        <f>E15-H15</f>
        <v>7.7031502000000396</v>
      </c>
      <c r="J15" s="3">
        <v>0.35</v>
      </c>
      <c r="K15" s="3">
        <f>J15</f>
        <v>0.35</v>
      </c>
      <c r="L15" s="23">
        <f t="shared" ref="L15:L23" si="0">I15*100/E15</f>
        <v>93.484832524272321</v>
      </c>
      <c r="M15" s="3">
        <v>0.35</v>
      </c>
      <c r="N15" s="223">
        <v>0.01</v>
      </c>
      <c r="O15" s="4"/>
      <c r="P15" s="208"/>
    </row>
    <row r="16" spans="1:16" s="5" customFormat="1" ht="14.1" customHeight="1" x14ac:dyDescent="0.25">
      <c r="A16" s="219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167.51</v>
      </c>
      <c r="H16" s="3">
        <f>(D16-G16)*10000*C16/1000000</f>
        <v>-1.1999999999989085E-2</v>
      </c>
      <c r="I16" s="3">
        <f t="shared" ref="I16:I23" si="1">E16-H16</f>
        <v>3.4519999999999889</v>
      </c>
      <c r="J16" s="3">
        <v>0.83</v>
      </c>
      <c r="K16" s="3">
        <f>J16</f>
        <v>0.83</v>
      </c>
      <c r="L16" s="23">
        <f>I16*100/E16</f>
        <v>100.348837209302</v>
      </c>
      <c r="M16" s="3">
        <v>0.8</v>
      </c>
      <c r="N16" s="223">
        <v>-0.01</v>
      </c>
      <c r="O16" s="4"/>
      <c r="P16" s="208"/>
    </row>
    <row r="17" spans="1:16" s="5" customFormat="1" ht="14.1" customHeight="1" x14ac:dyDescent="0.25">
      <c r="A17" s="219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163.98</v>
      </c>
      <c r="H17" s="3">
        <f t="shared" ref="H17:H20" si="2">(D17-G17)*10000*C17/1000000</f>
        <v>4.4000000000022514E-2</v>
      </c>
      <c r="I17" s="3">
        <f t="shared" si="1"/>
        <v>1.4559999999999775</v>
      </c>
      <c r="J17" s="3">
        <v>0.9</v>
      </c>
      <c r="K17" s="3">
        <f>J17</f>
        <v>0.9</v>
      </c>
      <c r="L17" s="23">
        <f>I17*100/E17</f>
        <v>97.066666666665171</v>
      </c>
      <c r="M17" s="3">
        <v>0.95</v>
      </c>
      <c r="N17" s="223">
        <v>-0.02</v>
      </c>
      <c r="O17" s="4"/>
      <c r="P17" s="208"/>
    </row>
    <row r="18" spans="1:16" s="5" customFormat="1" ht="14.1" customHeight="1" x14ac:dyDescent="0.25">
      <c r="A18" s="219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157.6</v>
      </c>
      <c r="H18" s="3">
        <f>(D18-G18)*10000*C18/1000000</f>
        <v>-0.53841999999996937</v>
      </c>
      <c r="I18" s="3">
        <f t="shared" si="1"/>
        <v>17.498419999999971</v>
      </c>
      <c r="J18" s="3">
        <v>1.5</v>
      </c>
      <c r="K18" s="3">
        <f t="shared" ref="K18:K24" si="3">J18</f>
        <v>1.5</v>
      </c>
      <c r="L18" s="23">
        <f t="shared" si="0"/>
        <v>103.17464622641492</v>
      </c>
      <c r="M18" s="3">
        <v>1.5</v>
      </c>
      <c r="N18" s="223">
        <v>-0.02</v>
      </c>
      <c r="O18" s="4"/>
      <c r="P18" s="208"/>
    </row>
    <row r="19" spans="1:16" s="5" customFormat="1" ht="14.1" customHeight="1" x14ac:dyDescent="0.25">
      <c r="A19" s="219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144.41999999999999</v>
      </c>
      <c r="H19" s="3">
        <f>(D19-G19)*10000*C19/1000000</f>
        <v>-3.2999999999969984E-2</v>
      </c>
      <c r="I19" s="3">
        <f t="shared" si="1"/>
        <v>2.4529999999999701</v>
      </c>
      <c r="J19" s="3">
        <v>1.5</v>
      </c>
      <c r="K19" s="3">
        <f t="shared" si="3"/>
        <v>1.5</v>
      </c>
      <c r="L19" s="23">
        <f t="shared" si="0"/>
        <v>101.36363636363512</v>
      </c>
      <c r="M19" s="3">
        <v>1.7</v>
      </c>
      <c r="N19" s="223">
        <v>-0.03</v>
      </c>
      <c r="O19" s="4"/>
      <c r="P19" s="208"/>
    </row>
    <row r="20" spans="1:16" s="5" customFormat="1" ht="14.1" customHeight="1" x14ac:dyDescent="0.25">
      <c r="A20" s="219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23">
        <v>0</v>
      </c>
      <c r="O20" s="4"/>
      <c r="P20" s="208"/>
    </row>
    <row r="21" spans="1:16" s="5" customFormat="1" ht="14.1" customHeight="1" x14ac:dyDescent="0.25">
      <c r="A21" s="219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131.56</v>
      </c>
      <c r="H21" s="3">
        <f>(D21-G21)*10000*C21/1000000</f>
        <v>0.13079999999997399</v>
      </c>
      <c r="I21" s="3">
        <f t="shared" si="1"/>
        <v>3.139200000000026</v>
      </c>
      <c r="J21" s="3">
        <v>2.38</v>
      </c>
      <c r="K21" s="3">
        <f t="shared" si="3"/>
        <v>2.38</v>
      </c>
      <c r="L21" s="23">
        <f t="shared" si="0"/>
        <v>96.000000000000782</v>
      </c>
      <c r="M21" s="3">
        <v>2.25</v>
      </c>
      <c r="N21" s="223">
        <v>0.01</v>
      </c>
      <c r="O21" s="4"/>
      <c r="P21" s="208"/>
    </row>
    <row r="22" spans="1:16" s="5" customFormat="1" ht="14.1" customHeight="1" x14ac:dyDescent="0.25">
      <c r="A22" s="219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2.5099999999999998</v>
      </c>
      <c r="K22" s="3">
        <f t="shared" si="3"/>
        <v>2.5099999999999998</v>
      </c>
      <c r="L22" s="23">
        <f t="shared" si="0"/>
        <v>97.999999999999545</v>
      </c>
      <c r="M22" s="3">
        <v>2.2999999999999998</v>
      </c>
      <c r="N22" s="223">
        <v>0</v>
      </c>
      <c r="O22" s="4"/>
      <c r="P22" s="208"/>
    </row>
    <row r="23" spans="1:16" s="5" customFormat="1" ht="14.1" customHeight="1" x14ac:dyDescent="0.25">
      <c r="A23" s="219">
        <v>9</v>
      </c>
      <c r="B23" s="6" t="s">
        <v>33</v>
      </c>
      <c r="C23" s="55">
        <v>638</v>
      </c>
      <c r="D23" s="3">
        <v>113.9</v>
      </c>
      <c r="E23" s="3">
        <v>15.7</v>
      </c>
      <c r="F23" s="3">
        <f>D23</f>
        <v>113.9</v>
      </c>
      <c r="G23" s="3">
        <v>113.81</v>
      </c>
      <c r="H23" s="3">
        <f>(D23-G23)*10000*C23/1000000</f>
        <v>0.5742000000000218</v>
      </c>
      <c r="I23" s="3">
        <f t="shared" si="1"/>
        <v>15.125799999999977</v>
      </c>
      <c r="J23" s="3">
        <v>3.7</v>
      </c>
      <c r="K23" s="3">
        <f>J23</f>
        <v>3.7</v>
      </c>
      <c r="L23" s="23">
        <f t="shared" si="0"/>
        <v>96.342675159235526</v>
      </c>
      <c r="M23" s="3">
        <v>2.4500000000000002</v>
      </c>
      <c r="N23" s="223">
        <v>-0.09</v>
      </c>
      <c r="O23" s="209"/>
      <c r="P23" s="208"/>
    </row>
    <row r="24" spans="1:16" s="5" customFormat="1" ht="14.1" customHeight="1" x14ac:dyDescent="0.25">
      <c r="A24" s="221">
        <v>10</v>
      </c>
      <c r="B24" s="6" t="s">
        <v>34</v>
      </c>
      <c r="C24" s="51">
        <v>170</v>
      </c>
      <c r="D24" s="3">
        <v>99.81</v>
      </c>
      <c r="E24" s="3">
        <v>3.75</v>
      </c>
      <c r="F24" s="3">
        <v>99.81</v>
      </c>
      <c r="G24" s="3">
        <v>99.77</v>
      </c>
      <c r="H24" s="3">
        <f>(D24-G24)*10000*C24/1000000</f>
        <v>6.8000000000010621E-2</v>
      </c>
      <c r="I24" s="3">
        <f>E24-H24</f>
        <v>3.6819999999999893</v>
      </c>
      <c r="J24" s="3">
        <v>3.6</v>
      </c>
      <c r="K24" s="3">
        <f t="shared" si="3"/>
        <v>3.6</v>
      </c>
      <c r="L24" s="23">
        <f>I24*100/E24</f>
        <v>98.186666666666369</v>
      </c>
      <c r="M24" s="3">
        <v>2.5</v>
      </c>
      <c r="N24" s="223">
        <v>0.04</v>
      </c>
      <c r="O24" s="208"/>
      <c r="P24" s="208"/>
    </row>
    <row r="25" spans="1:16" s="5" customFormat="1" ht="14.1" customHeight="1" x14ac:dyDescent="0.25">
      <c r="A25" s="50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0.80542980000006892</v>
      </c>
      <c r="I25" s="21">
        <f>SUM(I15:I24)</f>
        <v>57.784570199999926</v>
      </c>
      <c r="J25" s="20"/>
      <c r="K25" s="20"/>
      <c r="L25" s="26">
        <f>I25*100/E25</f>
        <v>98.62531182795685</v>
      </c>
      <c r="M25" s="20"/>
      <c r="N25" s="223"/>
      <c r="O25" s="208"/>
      <c r="P25" s="208"/>
    </row>
    <row r="26" spans="1:16" s="5" customFormat="1" ht="14.1" customHeight="1" x14ac:dyDescent="0.25">
      <c r="A26" s="50"/>
      <c r="B26" s="19" t="s">
        <v>36</v>
      </c>
      <c r="C26" s="33"/>
      <c r="D26" s="36"/>
      <c r="E26" s="36"/>
      <c r="F26" s="36"/>
      <c r="G26" s="56"/>
      <c r="H26" s="36"/>
      <c r="I26" s="3"/>
      <c r="J26" s="3"/>
      <c r="K26" s="3"/>
      <c r="L26" s="23"/>
      <c r="M26" s="3"/>
      <c r="N26" s="223"/>
      <c r="O26" s="208"/>
      <c r="P26" s="208"/>
    </row>
    <row r="27" spans="1:16" s="5" customFormat="1" ht="14.1" customHeight="1" x14ac:dyDescent="0.25">
      <c r="A27" s="49">
        <v>11</v>
      </c>
      <c r="B27" s="6" t="s">
        <v>38</v>
      </c>
      <c r="C27" s="51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190.97</v>
      </c>
      <c r="H27" s="14">
        <f>E27-I27</f>
        <v>0.72399999999999987</v>
      </c>
      <c r="I27" s="14">
        <v>0.68</v>
      </c>
      <c r="J27" s="3">
        <v>0.12</v>
      </c>
      <c r="K27" s="3">
        <f t="shared" ref="K27:K32" si="5">J27</f>
        <v>0.12</v>
      </c>
      <c r="L27" s="23">
        <f>I27*100/E27</f>
        <v>48.433048433048434</v>
      </c>
      <c r="M27" s="3">
        <v>0.15</v>
      </c>
      <c r="N27" s="223">
        <v>0.03</v>
      </c>
      <c r="O27" s="210"/>
      <c r="P27" s="208"/>
    </row>
    <row r="28" spans="1:16" s="5" customFormat="1" ht="14.1" customHeight="1" x14ac:dyDescent="0.25">
      <c r="A28" s="49">
        <v>12</v>
      </c>
      <c r="B28" s="6" t="s">
        <v>39</v>
      </c>
      <c r="C28" s="51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23">
        <v>0</v>
      </c>
      <c r="O28" s="210"/>
      <c r="P28" s="208"/>
    </row>
    <row r="29" spans="1:16" s="5" customFormat="1" ht="14.1" customHeight="1" x14ac:dyDescent="0.25">
      <c r="A29" s="50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0.13</v>
      </c>
      <c r="K29" s="3">
        <f t="shared" si="5"/>
        <v>0.13</v>
      </c>
      <c r="L29" s="23">
        <f>I29*100/E29</f>
        <v>100</v>
      </c>
      <c r="M29" s="3">
        <v>0.21</v>
      </c>
      <c r="N29" s="223">
        <v>0</v>
      </c>
      <c r="O29" s="4"/>
      <c r="P29" s="208"/>
    </row>
    <row r="30" spans="1:16" s="5" customFormat="1" ht="14.1" customHeight="1" x14ac:dyDescent="0.25">
      <c r="A30" s="50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191.92</v>
      </c>
      <c r="H30" s="3">
        <f>(D30-G30)*10000*C30/1000000</f>
        <v>0.37700000000000816</v>
      </c>
      <c r="I30" s="14">
        <f t="shared" ref="I30:I31" si="7">E30-H30</f>
        <v>0.69299999999999184</v>
      </c>
      <c r="J30" s="3">
        <v>0.01</v>
      </c>
      <c r="K30" s="3">
        <f t="shared" si="5"/>
        <v>0.01</v>
      </c>
      <c r="L30" s="23">
        <f>I30*100/E30</f>
        <v>64.76635514018615</v>
      </c>
      <c r="M30" s="3">
        <v>0.01</v>
      </c>
      <c r="N30" s="223">
        <v>0</v>
      </c>
      <c r="O30" s="4"/>
      <c r="P30" s="208"/>
    </row>
    <row r="31" spans="1:16" s="5" customFormat="1" ht="14.1" customHeight="1" x14ac:dyDescent="0.25">
      <c r="A31" s="50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23">
        <v>0</v>
      </c>
      <c r="O31" s="4"/>
      <c r="P31" s="208"/>
    </row>
    <row r="32" spans="1:16" s="5" customFormat="1" ht="14.1" customHeight="1" x14ac:dyDescent="0.25">
      <c r="A32" s="50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174.09</v>
      </c>
      <c r="H32" s="3">
        <f>(D32-G32)*10000*C32/1000000</f>
        <v>-5.700000000000216E-2</v>
      </c>
      <c r="I32" s="14">
        <f>E32-H32</f>
        <v>1.0870000000000022</v>
      </c>
      <c r="J32" s="3">
        <v>0.19</v>
      </c>
      <c r="K32" s="3">
        <f t="shared" si="5"/>
        <v>0.19</v>
      </c>
      <c r="L32" s="23">
        <f>I32*100/E32</f>
        <v>105.53398058252448</v>
      </c>
      <c r="M32" s="3">
        <v>0.26</v>
      </c>
      <c r="N32" s="223">
        <v>0</v>
      </c>
      <c r="O32" s="4"/>
      <c r="P32" s="208"/>
    </row>
    <row r="33" spans="1:16" s="5" customFormat="1" ht="14.1" customHeight="1" x14ac:dyDescent="0.25">
      <c r="A33" s="50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1.2649000000000048</v>
      </c>
      <c r="I33" s="22">
        <f>SUM(I27:I32)</f>
        <v>9.2190999999999939</v>
      </c>
      <c r="J33" s="21"/>
      <c r="K33" s="21"/>
      <c r="L33" s="26">
        <f>I33*100/E33</f>
        <v>87.934948492941572</v>
      </c>
      <c r="M33" s="21"/>
      <c r="N33" s="223"/>
      <c r="O33" s="208"/>
      <c r="P33" s="208"/>
    </row>
    <row r="34" spans="1:16" s="5" customFormat="1" ht="14.1" customHeight="1" x14ac:dyDescent="0.25">
      <c r="A34" s="50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23"/>
      <c r="O34" s="208"/>
      <c r="P34" s="208"/>
    </row>
    <row r="35" spans="1:16" s="5" customFormat="1" ht="14.1" customHeight="1" x14ac:dyDescent="0.25">
      <c r="A35" s="50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189.5</v>
      </c>
      <c r="H35" s="14">
        <f>(D35-G35)*10000*C35/1000000</f>
        <v>0</v>
      </c>
      <c r="I35" s="3">
        <f>E35-H35</f>
        <v>1.19</v>
      </c>
      <c r="J35" s="3">
        <v>0.03</v>
      </c>
      <c r="K35" s="3">
        <f>J35</f>
        <v>0.03</v>
      </c>
      <c r="L35" s="23">
        <f t="shared" ref="L35:L37" si="10">I35*100/E35</f>
        <v>100</v>
      </c>
      <c r="M35" s="3">
        <v>0.05</v>
      </c>
      <c r="N35" s="223">
        <v>0</v>
      </c>
      <c r="O35" s="4"/>
      <c r="P35" s="208"/>
    </row>
    <row r="36" spans="1:16" s="5" customFormat="1" ht="14.1" customHeight="1" x14ac:dyDescent="0.25">
      <c r="A36" s="50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185.5</v>
      </c>
      <c r="H36" s="14">
        <f>(D36-G36)*10000*C36/1000000</f>
        <v>0</v>
      </c>
      <c r="I36" s="14">
        <f>E36-H36</f>
        <v>1.83</v>
      </c>
      <c r="J36" s="3">
        <v>0.03</v>
      </c>
      <c r="K36" s="3">
        <f>J36</f>
        <v>0.03</v>
      </c>
      <c r="L36" s="23">
        <f t="shared" si="10"/>
        <v>100</v>
      </c>
      <c r="M36" s="3">
        <v>0.06</v>
      </c>
      <c r="N36" s="223">
        <v>0</v>
      </c>
      <c r="O36" s="4"/>
      <c r="P36" s="208"/>
    </row>
    <row r="37" spans="1:16" s="5" customFormat="1" ht="14.1" customHeight="1" x14ac:dyDescent="0.25">
      <c r="A37" s="50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23">
        <v>0.01</v>
      </c>
      <c r="O37" s="4"/>
      <c r="P37" s="208"/>
    </row>
    <row r="38" spans="1:16" s="5" customFormat="1" ht="14.1" customHeight="1" x14ac:dyDescent="0.25">
      <c r="A38" s="50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3.1999999999989086E-2</v>
      </c>
      <c r="I38" s="21">
        <f>SUM(I35:I37)</f>
        <v>4.0080000000000107</v>
      </c>
      <c r="J38" s="21"/>
      <c r="K38" s="21"/>
      <c r="L38" s="26">
        <f>I38*100/E38</f>
        <v>99.207920792079477</v>
      </c>
      <c r="M38" s="21"/>
      <c r="N38" s="223"/>
      <c r="O38" s="208"/>
      <c r="P38" s="208"/>
    </row>
    <row r="39" spans="1:16" s="5" customFormat="1" ht="14.1" customHeight="1" x14ac:dyDescent="0.25">
      <c r="A39" s="50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23"/>
      <c r="O39" s="208"/>
      <c r="P39" s="208"/>
    </row>
    <row r="40" spans="1:16" s="5" customFormat="1" ht="14.1" customHeight="1" x14ac:dyDescent="0.25">
      <c r="A40" s="50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182.02</v>
      </c>
      <c r="H40" s="3">
        <f>(D40-G40)*10000*C40/1000000</f>
        <v>0.32015999999999323</v>
      </c>
      <c r="I40" s="3">
        <f>E40-H40</f>
        <v>0.75984000000000684</v>
      </c>
      <c r="J40" s="3">
        <v>0.01</v>
      </c>
      <c r="K40" s="3">
        <f t="shared" ref="K40" si="12">J40</f>
        <v>0.01</v>
      </c>
      <c r="L40" s="23">
        <f t="shared" ref="L40:L42" si="13">I40*100/E40</f>
        <v>70.355555555556194</v>
      </c>
      <c r="M40" s="52">
        <v>0.04</v>
      </c>
      <c r="N40" s="223">
        <v>0.02</v>
      </c>
      <c r="O40" s="4"/>
      <c r="P40" s="208"/>
    </row>
    <row r="41" spans="1:16" s="5" customFormat="1" ht="14.1" customHeight="1" x14ac:dyDescent="0.25">
      <c r="A41" s="50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2">
        <v>0.05</v>
      </c>
      <c r="N41" s="223">
        <v>0</v>
      </c>
      <c r="O41" s="4"/>
      <c r="P41" s="208"/>
    </row>
    <row r="42" spans="1:16" s="5" customFormat="1" ht="14.1" customHeight="1" x14ac:dyDescent="0.25">
      <c r="A42" s="50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174.72</v>
      </c>
      <c r="H42" s="3">
        <f>(D42-G42)*10000*C42/1000000</f>
        <v>0.29680000000000056</v>
      </c>
      <c r="I42" s="3">
        <f>E42-H42</f>
        <v>0.87319999999999931</v>
      </c>
      <c r="J42" s="3">
        <v>0.01</v>
      </c>
      <c r="K42" s="3">
        <f>J42</f>
        <v>0.01</v>
      </c>
      <c r="L42" s="23">
        <f t="shared" si="13"/>
        <v>74.63247863247858</v>
      </c>
      <c r="M42" s="52">
        <v>0.06</v>
      </c>
      <c r="N42" s="223">
        <v>0.02</v>
      </c>
      <c r="O42" s="4"/>
      <c r="P42" s="208"/>
    </row>
    <row r="43" spans="1:16" s="5" customFormat="1" ht="14.1" customHeight="1" x14ac:dyDescent="0.25">
      <c r="A43" s="50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0.86815999999999738</v>
      </c>
      <c r="I43" s="21">
        <f>SUM(I40:I42)</f>
        <v>2.7918400000000023</v>
      </c>
      <c r="J43" s="21"/>
      <c r="K43" s="21"/>
      <c r="L43" s="26">
        <f>I43*100/E43</f>
        <v>76.27978142076509</v>
      </c>
      <c r="M43" s="21"/>
      <c r="N43" s="223"/>
      <c r="O43" s="208"/>
      <c r="P43" s="208"/>
    </row>
    <row r="44" spans="1:16" s="5" customFormat="1" ht="14.1" customHeight="1" x14ac:dyDescent="0.25">
      <c r="A44" s="50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23"/>
      <c r="O44" s="208"/>
      <c r="P44" s="208"/>
    </row>
    <row r="45" spans="1:16" s="5" customFormat="1" ht="14.1" customHeight="1" x14ac:dyDescent="0.25">
      <c r="A45" s="50">
        <v>23</v>
      </c>
      <c r="B45" s="6" t="s">
        <v>54</v>
      </c>
      <c r="C45" s="55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211.7</v>
      </c>
      <c r="H45" s="3">
        <v>1.24</v>
      </c>
      <c r="I45" s="3">
        <f>E45-H45</f>
        <v>1.2300000000000002</v>
      </c>
      <c r="J45" s="3">
        <v>0.15</v>
      </c>
      <c r="K45" s="3">
        <f t="shared" ref="K45" si="15">J45</f>
        <v>0.15</v>
      </c>
      <c r="L45" s="23">
        <f t="shared" ref="L45:L54" si="16">I45*100/E45</f>
        <v>49.797570850202433</v>
      </c>
      <c r="M45" s="3">
        <v>0.1</v>
      </c>
      <c r="N45" s="223">
        <v>0</v>
      </c>
      <c r="O45" s="209"/>
      <c r="P45" s="208"/>
    </row>
    <row r="46" spans="1:16" s="5" customFormat="1" ht="14.1" customHeight="1" x14ac:dyDescent="0.25">
      <c r="A46" s="50">
        <v>24</v>
      </c>
      <c r="B46" s="6" t="s">
        <v>55</v>
      </c>
      <c r="C46" s="51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23">
        <v>0</v>
      </c>
      <c r="O46" s="210"/>
      <c r="P46" s="208"/>
    </row>
    <row r="47" spans="1:16" s="5" customFormat="1" ht="14.1" customHeight="1" x14ac:dyDescent="0.25">
      <c r="A47" s="50">
        <v>25</v>
      </c>
      <c r="B47" s="6" t="s">
        <v>56</v>
      </c>
      <c r="C47" s="51">
        <v>159</v>
      </c>
      <c r="D47" s="3">
        <v>191.7</v>
      </c>
      <c r="E47" s="3">
        <v>1.74</v>
      </c>
      <c r="F47" s="3">
        <f t="shared" si="14"/>
        <v>191.7</v>
      </c>
      <c r="G47" s="3">
        <v>191.44</v>
      </c>
      <c r="H47" s="3">
        <v>0.38</v>
      </c>
      <c r="I47" s="3">
        <f t="shared" ref="I47:I54" si="17">E47-H47</f>
        <v>1.3599999999999999</v>
      </c>
      <c r="J47" s="3">
        <v>0.15</v>
      </c>
      <c r="K47" s="3">
        <f>J47</f>
        <v>0.15</v>
      </c>
      <c r="L47" s="23">
        <f>I47*100/E47</f>
        <v>78.160919540229884</v>
      </c>
      <c r="M47" s="3">
        <v>0.15</v>
      </c>
      <c r="N47" s="223">
        <v>0.03</v>
      </c>
      <c r="O47" s="210"/>
      <c r="P47" s="208"/>
    </row>
    <row r="48" spans="1:16" s="5" customFormat="1" ht="14.1" customHeight="1" x14ac:dyDescent="0.25">
      <c r="A48" s="50">
        <v>26</v>
      </c>
      <c r="B48" s="6" t="s">
        <v>57</v>
      </c>
      <c r="C48" s="51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23">
        <v>0</v>
      </c>
      <c r="O48" s="210"/>
      <c r="P48" s="208"/>
    </row>
    <row r="49" spans="1:27" s="5" customFormat="1" ht="14.1" customHeight="1" x14ac:dyDescent="0.25">
      <c r="A49" s="50">
        <v>27</v>
      </c>
      <c r="B49" s="6" t="s">
        <v>58</v>
      </c>
      <c r="C49" s="51">
        <v>55.5</v>
      </c>
      <c r="D49" s="3">
        <v>186</v>
      </c>
      <c r="E49" s="3">
        <v>1.07</v>
      </c>
      <c r="F49" s="3">
        <f t="shared" si="14"/>
        <v>186</v>
      </c>
      <c r="G49" s="3">
        <v>185.76</v>
      </c>
      <c r="H49" s="3">
        <v>0.12</v>
      </c>
      <c r="I49" s="3">
        <f t="shared" si="17"/>
        <v>0.95000000000000007</v>
      </c>
      <c r="J49" s="3">
        <v>0.3</v>
      </c>
      <c r="K49" s="3">
        <f t="shared" ref="K49:K54" si="18">J49</f>
        <v>0.3</v>
      </c>
      <c r="L49" s="23">
        <f t="shared" si="16"/>
        <v>88.785046728971963</v>
      </c>
      <c r="M49" s="3">
        <v>0.25</v>
      </c>
      <c r="N49" s="223">
        <v>0</v>
      </c>
      <c r="O49" s="227"/>
      <c r="P49" s="208"/>
    </row>
    <row r="50" spans="1:27" s="5" customFormat="1" ht="14.1" customHeight="1" x14ac:dyDescent="0.25">
      <c r="A50" s="54">
        <v>28</v>
      </c>
      <c r="B50" s="6" t="s">
        <v>59</v>
      </c>
      <c r="C50" s="51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23">
        <v>0</v>
      </c>
      <c r="O50" s="227"/>
      <c r="P50" s="208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23">
        <v>0</v>
      </c>
      <c r="O51" s="4"/>
      <c r="P51" s="208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168.95</v>
      </c>
      <c r="H52" s="3">
        <f t="shared" ref="H52:H54" si="20">(D52-G52)*10000*C52/1000000</f>
        <v>3.4000000000007725E-2</v>
      </c>
      <c r="I52" s="3">
        <f t="shared" si="17"/>
        <v>1.1659999999999922</v>
      </c>
      <c r="J52" s="3">
        <v>0.3</v>
      </c>
      <c r="K52" s="3">
        <f t="shared" si="18"/>
        <v>0.3</v>
      </c>
      <c r="L52" s="23">
        <f t="shared" si="16"/>
        <v>97.166666666666018</v>
      </c>
      <c r="M52" s="3">
        <v>0.4</v>
      </c>
      <c r="N52" s="223">
        <v>-0.09</v>
      </c>
      <c r="O52" s="4"/>
      <c r="P52" s="208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163.03</v>
      </c>
      <c r="H53" s="3">
        <f t="shared" si="20"/>
        <v>-3.0600000000001161E-2</v>
      </c>
      <c r="I53" s="3">
        <f t="shared" si="17"/>
        <v>2.5306000000000011</v>
      </c>
      <c r="J53" s="3">
        <v>0.3</v>
      </c>
      <c r="K53" s="3">
        <f t="shared" si="18"/>
        <v>0.3</v>
      </c>
      <c r="L53" s="23">
        <f t="shared" si="16"/>
        <v>101.22400000000005</v>
      </c>
      <c r="M53" s="3">
        <v>0.45</v>
      </c>
      <c r="N53" s="223">
        <v>0</v>
      </c>
      <c r="O53" s="4"/>
      <c r="P53" s="208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160.52000000000001</v>
      </c>
      <c r="H54" s="3">
        <f t="shared" si="20"/>
        <v>-0.32760000000001238</v>
      </c>
      <c r="I54" s="3">
        <f t="shared" si="17"/>
        <v>1.6076000000000124</v>
      </c>
      <c r="J54" s="3">
        <v>0.4</v>
      </c>
      <c r="K54" s="3">
        <f t="shared" si="18"/>
        <v>0.4</v>
      </c>
      <c r="L54" s="23">
        <f t="shared" si="16"/>
        <v>125.59375000000097</v>
      </c>
      <c r="M54" s="3">
        <v>0.5</v>
      </c>
      <c r="N54" s="223">
        <v>-0.03</v>
      </c>
      <c r="O54" s="4"/>
      <c r="P54" s="208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1.55</v>
      </c>
      <c r="I55" s="21">
        <f>SUM(I45:I54)</f>
        <v>13.85</v>
      </c>
      <c r="J55" s="21"/>
      <c r="K55" s="57"/>
      <c r="L55" s="26">
        <f>I55*100/E55</f>
        <v>89.935064935064929</v>
      </c>
      <c r="M55" s="57"/>
      <c r="N55" s="223"/>
      <c r="O55" s="208"/>
      <c r="P55" s="208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5"/>
      <c r="G56" s="58"/>
      <c r="H56" s="55"/>
      <c r="I56" s="55"/>
      <c r="J56" s="35"/>
      <c r="K56" s="35"/>
      <c r="L56" s="59"/>
      <c r="M56" s="35"/>
      <c r="N56" s="223"/>
      <c r="O56" s="208"/>
      <c r="P56" s="208"/>
    </row>
    <row r="57" spans="1:27" s="5" customFormat="1" ht="14.1" customHeight="1" x14ac:dyDescent="0.25">
      <c r="A57" s="37">
        <v>33</v>
      </c>
      <c r="B57" s="6" t="s">
        <v>65</v>
      </c>
      <c r="C57" s="51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23">
        <v>0</v>
      </c>
      <c r="O57" s="208"/>
      <c r="P57" s="208"/>
    </row>
    <row r="58" spans="1:27" s="5" customFormat="1" ht="14.1" customHeight="1" x14ac:dyDescent="0.25">
      <c r="A58" s="37">
        <v>34</v>
      </c>
      <c r="B58" s="6" t="s">
        <v>66</v>
      </c>
      <c r="C58" s="51">
        <v>158</v>
      </c>
      <c r="D58" s="3">
        <v>211.5</v>
      </c>
      <c r="E58" s="3">
        <v>1.02</v>
      </c>
      <c r="F58" s="3">
        <f t="shared" si="21"/>
        <v>211.5</v>
      </c>
      <c r="G58" s="3">
        <v>211</v>
      </c>
      <c r="H58" s="3">
        <v>0.44</v>
      </c>
      <c r="I58" s="3">
        <f>E58-H58</f>
        <v>0.58000000000000007</v>
      </c>
      <c r="J58" s="3">
        <v>0.08</v>
      </c>
      <c r="K58" s="3">
        <f>J58</f>
        <v>0.08</v>
      </c>
      <c r="L58" s="23">
        <f t="shared" si="22"/>
        <v>56.86274509803922</v>
      </c>
      <c r="M58" s="3">
        <v>0.04</v>
      </c>
      <c r="N58" s="223">
        <v>0</v>
      </c>
      <c r="O58" s="208"/>
      <c r="P58" s="208"/>
    </row>
    <row r="59" spans="1:27" s="5" customFormat="1" ht="14.1" customHeight="1" x14ac:dyDescent="0.25">
      <c r="A59" s="29"/>
      <c r="B59" s="77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5" t="s">
        <v>4</v>
      </c>
      <c r="M59" s="244" t="s">
        <v>5</v>
      </c>
      <c r="N59" s="240" t="s">
        <v>95</v>
      </c>
      <c r="O59" s="208"/>
      <c r="P59" s="208"/>
    </row>
    <row r="60" spans="1:27" s="5" customFormat="1" ht="14.1" customHeight="1" x14ac:dyDescent="0.25">
      <c r="A60" s="53"/>
      <c r="B60" s="239" t="s">
        <v>6</v>
      </c>
      <c r="C60" s="85" t="s">
        <v>7</v>
      </c>
      <c r="D60" s="81" t="s">
        <v>8</v>
      </c>
      <c r="E60" s="240" t="s">
        <v>85</v>
      </c>
      <c r="F60" s="81" t="s">
        <v>10</v>
      </c>
      <c r="G60" s="68" t="s">
        <v>11</v>
      </c>
      <c r="H60" s="81" t="s">
        <v>12</v>
      </c>
      <c r="I60" s="68" t="s">
        <v>13</v>
      </c>
      <c r="J60" s="81" t="s">
        <v>14</v>
      </c>
      <c r="K60" s="235" t="s">
        <v>83</v>
      </c>
      <c r="L60" s="235"/>
      <c r="M60" s="244"/>
      <c r="N60" s="245"/>
      <c r="O60" s="208"/>
      <c r="P60" s="208"/>
    </row>
    <row r="61" spans="1:27" s="5" customFormat="1" ht="14.1" customHeight="1" x14ac:dyDescent="0.25">
      <c r="A61" s="53"/>
      <c r="B61" s="239"/>
      <c r="C61" s="86"/>
      <c r="D61" s="71"/>
      <c r="E61" s="241"/>
      <c r="F61" s="71" t="s">
        <v>16</v>
      </c>
      <c r="G61" s="83" t="s">
        <v>87</v>
      </c>
      <c r="H61" s="71" t="s">
        <v>86</v>
      </c>
      <c r="I61" s="83"/>
      <c r="J61" s="73" t="s">
        <v>19</v>
      </c>
      <c r="K61" s="235"/>
      <c r="L61" s="235"/>
      <c r="M61" s="244"/>
      <c r="N61" s="245"/>
      <c r="O61" s="208"/>
      <c r="P61" s="208"/>
    </row>
    <row r="62" spans="1:27" s="5" customFormat="1" ht="14.1" customHeight="1" x14ac:dyDescent="0.25">
      <c r="A62" s="53"/>
      <c r="B62" s="74"/>
      <c r="C62" s="86"/>
      <c r="D62" s="71"/>
      <c r="E62" s="241"/>
      <c r="F62" s="71" t="s">
        <v>17</v>
      </c>
      <c r="G62" s="83"/>
      <c r="H62" s="46"/>
      <c r="I62" s="80"/>
      <c r="J62" s="71"/>
      <c r="K62" s="235"/>
      <c r="L62" s="235"/>
      <c r="M62" s="244"/>
      <c r="N62" s="245"/>
      <c r="O62" s="208"/>
      <c r="P62" s="208"/>
    </row>
    <row r="63" spans="1:27" s="5" customFormat="1" ht="14.1" customHeight="1" x14ac:dyDescent="0.25">
      <c r="A63" s="31"/>
      <c r="B63" s="72"/>
      <c r="C63" s="9" t="s">
        <v>20</v>
      </c>
      <c r="D63" s="82" t="s">
        <v>21</v>
      </c>
      <c r="E63" s="242"/>
      <c r="F63" s="82" t="s">
        <v>21</v>
      </c>
      <c r="G63" s="84" t="s">
        <v>21</v>
      </c>
      <c r="H63" s="82" t="s">
        <v>22</v>
      </c>
      <c r="I63" s="84" t="s">
        <v>22</v>
      </c>
      <c r="J63" s="82" t="s">
        <v>23</v>
      </c>
      <c r="K63" s="235"/>
      <c r="L63" s="235"/>
      <c r="M63" s="244"/>
      <c r="N63" s="224">
        <v>46014</v>
      </c>
      <c r="O63" s="210"/>
      <c r="P63" s="208"/>
    </row>
    <row r="64" spans="1:27" s="28" customFormat="1" ht="14.1" customHeight="1" x14ac:dyDescent="0.25">
      <c r="A64" s="29">
        <v>1</v>
      </c>
      <c r="B64" s="75">
        <v>2</v>
      </c>
      <c r="C64" s="75">
        <v>3</v>
      </c>
      <c r="D64" s="78">
        <v>4</v>
      </c>
      <c r="E64" s="75">
        <v>5</v>
      </c>
      <c r="F64" s="79">
        <v>6</v>
      </c>
      <c r="G64" s="75">
        <v>7</v>
      </c>
      <c r="H64" s="79">
        <v>8</v>
      </c>
      <c r="I64" s="75">
        <v>9</v>
      </c>
      <c r="J64" s="76">
        <v>10</v>
      </c>
      <c r="K64" s="75">
        <v>11</v>
      </c>
      <c r="L64" s="52">
        <v>12</v>
      </c>
      <c r="M64" s="52">
        <v>13</v>
      </c>
      <c r="N64" s="223"/>
      <c r="O64" s="210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1">
        <v>156.4</v>
      </c>
      <c r="D65" s="3">
        <v>189.2</v>
      </c>
      <c r="E65" s="3">
        <v>1.58</v>
      </c>
      <c r="F65" s="3">
        <f t="shared" si="21"/>
        <v>189.2</v>
      </c>
      <c r="G65" s="3">
        <v>188.7</v>
      </c>
      <c r="H65" s="3">
        <v>0.54</v>
      </c>
      <c r="I65" s="3">
        <f>E65-H65</f>
        <v>1.04</v>
      </c>
      <c r="J65" s="3">
        <v>0.09</v>
      </c>
      <c r="K65" s="3">
        <f>J65</f>
        <v>0.09</v>
      </c>
      <c r="L65" s="23">
        <f t="shared" si="22"/>
        <v>65.822784810126578</v>
      </c>
      <c r="M65" s="3">
        <v>0.06</v>
      </c>
      <c r="N65" s="223">
        <v>0</v>
      </c>
      <c r="O65" s="210"/>
      <c r="P65" s="208"/>
    </row>
    <row r="66" spans="1:16" s="5" customFormat="1" ht="14.1" customHeight="1" x14ac:dyDescent="0.25">
      <c r="A66" s="37">
        <v>36</v>
      </c>
      <c r="B66" s="6" t="s">
        <v>68</v>
      </c>
      <c r="C66" s="51">
        <v>109.5</v>
      </c>
      <c r="D66" s="3">
        <v>184.5</v>
      </c>
      <c r="E66" s="3">
        <v>1.45</v>
      </c>
      <c r="F66" s="3">
        <f t="shared" si="21"/>
        <v>184.5</v>
      </c>
      <c r="G66" s="3">
        <v>184.28</v>
      </c>
      <c r="H66" s="3">
        <v>0.24</v>
      </c>
      <c r="I66" s="3">
        <f>E66-H66</f>
        <v>1.21</v>
      </c>
      <c r="J66" s="3">
        <v>0.08</v>
      </c>
      <c r="K66" s="3">
        <f>J66</f>
        <v>0.08</v>
      </c>
      <c r="L66" s="23">
        <f t="shared" si="22"/>
        <v>83.448275862068968</v>
      </c>
      <c r="M66" s="3">
        <v>7.0000000000000007E-2</v>
      </c>
      <c r="N66" s="223">
        <v>0</v>
      </c>
      <c r="O66" s="4"/>
      <c r="P66" s="208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23"/>
      <c r="O67" s="4"/>
      <c r="P67" s="208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</v>
      </c>
      <c r="H68" s="3">
        <f>(D68-G68)*10000*C68/1000000</f>
        <v>-3.7440000000001417E-2</v>
      </c>
      <c r="I68" s="3">
        <f>E68-H68</f>
        <v>2.5374400000000015</v>
      </c>
      <c r="J68" s="3">
        <v>0.15</v>
      </c>
      <c r="K68" s="3">
        <f>J68</f>
        <v>0.15</v>
      </c>
      <c r="L68" s="23">
        <f t="shared" si="22"/>
        <v>101.49760000000006</v>
      </c>
      <c r="M68" s="3">
        <v>0.15</v>
      </c>
      <c r="N68" s="223">
        <v>0</v>
      </c>
      <c r="O68" s="208"/>
      <c r="P68" s="208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1.3325599999999984</v>
      </c>
      <c r="I69" s="21">
        <f>I68+I66+I65+I58+I57</f>
        <v>6.3374400000000017</v>
      </c>
      <c r="J69" s="21"/>
      <c r="K69" s="21"/>
      <c r="L69" s="26">
        <f>I69*100/E69</f>
        <v>67.635432230522952</v>
      </c>
      <c r="M69" s="21"/>
      <c r="N69" s="223"/>
      <c r="O69" s="208"/>
      <c r="P69" s="208"/>
    </row>
    <row r="70" spans="1:16" s="5" customFormat="1" ht="14.1" customHeight="1" x14ac:dyDescent="0.25">
      <c r="A70" s="37"/>
      <c r="B70" s="19" t="s">
        <v>71</v>
      </c>
      <c r="C70" s="33"/>
      <c r="D70" s="60"/>
      <c r="E70" s="61"/>
      <c r="F70" s="60"/>
      <c r="G70" s="62"/>
      <c r="H70" s="60"/>
      <c r="I70" s="60"/>
      <c r="J70" s="3"/>
      <c r="K70" s="60"/>
      <c r="L70" s="38"/>
      <c r="M70" s="60"/>
      <c r="N70" s="223"/>
      <c r="O70" s="208"/>
      <c r="P70" s="208"/>
    </row>
    <row r="71" spans="1:16" s="5" customFormat="1" ht="14.1" customHeight="1" x14ac:dyDescent="0.25">
      <c r="A71" s="37">
        <v>39</v>
      </c>
      <c r="B71" s="6" t="s">
        <v>72</v>
      </c>
      <c r="C71" s="63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23"/>
      <c r="O71" s="211"/>
      <c r="P71" s="208"/>
    </row>
    <row r="72" spans="1:16" ht="14.1" customHeight="1" x14ac:dyDescent="0.25">
      <c r="A72" s="37">
        <v>40</v>
      </c>
      <c r="B72" s="6" t="s">
        <v>73</v>
      </c>
      <c r="C72" s="51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168.46</v>
      </c>
      <c r="H72" s="3">
        <f>(D72-G72)*10000*C72/1000000</f>
        <v>0.74800000000000744</v>
      </c>
      <c r="I72" s="3">
        <f t="shared" ref="I72" si="25">E72-H72</f>
        <v>4.0519999999999925</v>
      </c>
      <c r="J72" s="3">
        <v>0</v>
      </c>
      <c r="K72" s="3">
        <f>J72</f>
        <v>0</v>
      </c>
      <c r="L72" s="23">
        <f t="shared" ref="L72" si="26">I72*100/E72</f>
        <v>84.416666666666515</v>
      </c>
      <c r="M72" s="3">
        <v>7.0000000000000007E-2</v>
      </c>
      <c r="N72" s="223">
        <v>0</v>
      </c>
      <c r="O72" s="210"/>
      <c r="P72" s="208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0.74800000000000744</v>
      </c>
      <c r="I73" s="21">
        <f>SUM(I72:I72)</f>
        <v>4.0519999999999925</v>
      </c>
      <c r="J73" s="22"/>
      <c r="K73" s="21"/>
      <c r="L73" s="26">
        <f>I73*100/E73</f>
        <v>84.416666666666515</v>
      </c>
      <c r="M73" s="21"/>
      <c r="N73" s="223"/>
      <c r="O73" s="208"/>
      <c r="P73" s="208"/>
    </row>
    <row r="74" spans="1:16" ht="14.1" customHeight="1" x14ac:dyDescent="0.25">
      <c r="A74" s="37"/>
      <c r="B74" s="19" t="s">
        <v>74</v>
      </c>
      <c r="C74" s="33"/>
      <c r="D74" s="3"/>
      <c r="E74" s="57"/>
      <c r="F74" s="57"/>
      <c r="G74" s="64"/>
      <c r="H74" s="57"/>
      <c r="I74" s="57"/>
      <c r="J74" s="57"/>
      <c r="K74" s="57"/>
      <c r="L74" s="65"/>
      <c r="M74" s="57"/>
      <c r="N74" s="223"/>
      <c r="O74" s="208"/>
      <c r="P74" s="208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23">
        <v>0</v>
      </c>
      <c r="O75" s="4"/>
      <c r="P75" s="208"/>
    </row>
    <row r="76" spans="1:16" x14ac:dyDescent="0.25">
      <c r="A76" s="37"/>
      <c r="B76" s="19" t="s">
        <v>76</v>
      </c>
      <c r="C76" s="33"/>
      <c r="D76" s="35"/>
      <c r="E76" s="35"/>
      <c r="F76" s="35"/>
      <c r="G76" s="66"/>
      <c r="H76" s="35"/>
      <c r="I76" s="3"/>
      <c r="J76" s="35"/>
      <c r="K76" s="35"/>
      <c r="L76" s="41"/>
      <c r="M76" s="35"/>
      <c r="N76" s="226"/>
      <c r="O76" s="1"/>
      <c r="P76" s="208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23">
        <v>0</v>
      </c>
      <c r="O77" s="2"/>
      <c r="P77" s="208"/>
    </row>
    <row r="78" spans="1:16" x14ac:dyDescent="0.25">
      <c r="A78" s="37"/>
      <c r="B78" s="19" t="s">
        <v>78</v>
      </c>
      <c r="C78" s="33"/>
      <c r="D78" s="35"/>
      <c r="E78" s="35"/>
      <c r="F78" s="35"/>
      <c r="G78" s="66"/>
      <c r="H78" s="35"/>
      <c r="I78" s="35"/>
      <c r="J78" s="35"/>
      <c r="K78" s="35"/>
      <c r="L78" s="42"/>
      <c r="M78" s="35"/>
      <c r="N78" s="226"/>
      <c r="O78" s="1"/>
      <c r="P78" s="208"/>
    </row>
    <row r="79" spans="1:16" x14ac:dyDescent="0.25">
      <c r="A79" s="37"/>
      <c r="B79" s="67" t="s">
        <v>81</v>
      </c>
      <c r="C79" s="214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8.0110498000000661</v>
      </c>
      <c r="I79" s="26">
        <f>I25+I33+I38+I43+I55+I69+I73+I75+I77</f>
        <v>99.242950199999925</v>
      </c>
      <c r="J79" s="21"/>
      <c r="K79" s="21"/>
      <c r="L79" s="21">
        <f>I79*100/E79</f>
        <v>91.08701855829058</v>
      </c>
      <c r="M79" s="57"/>
      <c r="N79" s="226"/>
      <c r="O79" s="212"/>
      <c r="P79" s="208"/>
    </row>
    <row r="80" spans="1:16" x14ac:dyDescent="0.25">
      <c r="A80" s="88"/>
      <c r="B80" s="243" t="s">
        <v>88</v>
      </c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26"/>
      <c r="O80" s="1"/>
      <c r="P80" s="208"/>
    </row>
    <row r="81" spans="1:16" s="28" customFormat="1" x14ac:dyDescent="0.25">
      <c r="A81" s="89">
        <v>1</v>
      </c>
      <c r="B81" s="87" t="s">
        <v>89</v>
      </c>
      <c r="C81" s="90">
        <v>116.98</v>
      </c>
      <c r="D81" s="90">
        <v>176.4</v>
      </c>
      <c r="E81" s="90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90">
        <v>0.02</v>
      </c>
      <c r="K81" s="90">
        <f>J81</f>
        <v>0.02</v>
      </c>
      <c r="L81" s="23">
        <f t="shared" ref="L81:L83" si="30">I81*100/E81</f>
        <v>55.38898305084718</v>
      </c>
      <c r="M81" s="90"/>
      <c r="N81" s="223">
        <v>0</v>
      </c>
      <c r="O81" s="213"/>
      <c r="P81" s="48"/>
    </row>
    <row r="82" spans="1:16" x14ac:dyDescent="0.25">
      <c r="A82" s="91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168.89</v>
      </c>
      <c r="H82" s="3">
        <f>(D82-G82)*10000*C82/1000000</f>
        <v>2.0679000000000465</v>
      </c>
      <c r="I82" s="3">
        <f>E82-H82</f>
        <v>1.9920999999999531</v>
      </c>
      <c r="J82" s="14">
        <v>4.2000000000000003E-2</v>
      </c>
      <c r="K82" s="14">
        <f>J82</f>
        <v>4.2000000000000003E-2</v>
      </c>
      <c r="L82" s="23">
        <f t="shared" si="30"/>
        <v>49.066502463053041</v>
      </c>
      <c r="M82" s="3"/>
      <c r="N82" s="223">
        <v>0</v>
      </c>
      <c r="O82" s="208"/>
      <c r="P82" s="208"/>
    </row>
    <row r="83" spans="1:16" x14ac:dyDescent="0.25">
      <c r="A83" s="91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23">
        <v>0</v>
      </c>
      <c r="O83" s="208"/>
      <c r="P83" s="208"/>
    </row>
    <row r="84" spans="1:16" x14ac:dyDescent="0.25">
      <c r="A84" s="92"/>
      <c r="B84" s="93"/>
      <c r="C84" s="21"/>
      <c r="D84" s="21"/>
      <c r="E84" s="21">
        <f>SUM(E81:E83)</f>
        <v>7.42</v>
      </c>
      <c r="F84" s="21"/>
      <c r="G84" s="94"/>
      <c r="H84" s="21">
        <f>SUM(H81:H83)</f>
        <v>3.8443200000000459</v>
      </c>
      <c r="I84" s="21">
        <f>SUM(I81:I83)</f>
        <v>3.5756799999999531</v>
      </c>
      <c r="J84" s="21"/>
      <c r="K84" s="21"/>
      <c r="L84" s="26">
        <f>I84*100/E84</f>
        <v>48.189757412398293</v>
      </c>
      <c r="M84" s="21"/>
      <c r="N84" s="226"/>
      <c r="O84" s="208"/>
      <c r="P84" s="208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5" t="s">
        <v>52</v>
      </c>
    </row>
  </sheetData>
  <mergeCells count="20">
    <mergeCell ref="N8:N11"/>
    <mergeCell ref="N59:N62"/>
    <mergeCell ref="B60:B61"/>
    <mergeCell ref="E60:E63"/>
    <mergeCell ref="K60:K63"/>
    <mergeCell ref="B80:M80"/>
    <mergeCell ref="C59:E59"/>
    <mergeCell ref="F59:K59"/>
    <mergeCell ref="L59:L63"/>
    <mergeCell ref="M59:M63"/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14" activePane="bottomRight" state="frozen"/>
      <selection pane="topRight" activeCell="N1" sqref="N1"/>
      <selection pane="bottomLeft" activeCell="A10" sqref="A10"/>
      <selection pane="bottomRight" activeCell="N89" sqref="A1:N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100" t="s">
        <v>52</v>
      </c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</row>
    <row r="6" spans="1:15" ht="12" customHeight="1" x14ac:dyDescent="0.25">
      <c r="A6" s="100"/>
      <c r="B6" s="246" t="s">
        <v>84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</row>
    <row r="7" spans="1:15" ht="10.5" customHeight="1" x14ac:dyDescent="0.25">
      <c r="A7" s="100"/>
      <c r="B7" s="247" t="str">
        <f>Лист1!B7</f>
        <v>станом на 30 грудня 2025р.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</row>
    <row r="8" spans="1:15" ht="12.75" customHeight="1" x14ac:dyDescent="0.25">
      <c r="A8" s="101"/>
      <c r="B8" s="29"/>
      <c r="C8" s="248" t="s">
        <v>2</v>
      </c>
      <c r="D8" s="249"/>
      <c r="E8" s="250"/>
      <c r="F8" s="251" t="s">
        <v>3</v>
      </c>
      <c r="G8" s="252"/>
      <c r="H8" s="253"/>
      <c r="I8" s="253"/>
      <c r="J8" s="253"/>
      <c r="K8" s="254"/>
      <c r="L8" s="240" t="s">
        <v>4</v>
      </c>
      <c r="M8" s="256" t="s">
        <v>5</v>
      </c>
      <c r="N8" s="240" t="s">
        <v>98</v>
      </c>
    </row>
    <row r="9" spans="1:15" x14ac:dyDescent="0.25">
      <c r="A9" s="102"/>
      <c r="B9" s="239" t="s">
        <v>6</v>
      </c>
      <c r="C9" s="103" t="s">
        <v>7</v>
      </c>
      <c r="D9" s="68" t="s">
        <v>8</v>
      </c>
      <c r="E9" s="68" t="s">
        <v>9</v>
      </c>
      <c r="F9" s="71" t="s">
        <v>10</v>
      </c>
      <c r="G9" s="68" t="s">
        <v>11</v>
      </c>
      <c r="H9" s="68" t="s">
        <v>12</v>
      </c>
      <c r="I9" s="71" t="s">
        <v>13</v>
      </c>
      <c r="J9" s="68" t="s">
        <v>14</v>
      </c>
      <c r="K9" s="240" t="s">
        <v>83</v>
      </c>
      <c r="L9" s="245"/>
      <c r="M9" s="257"/>
      <c r="N9" s="245"/>
    </row>
    <row r="10" spans="1:15" x14ac:dyDescent="0.25">
      <c r="A10" s="102"/>
      <c r="B10" s="239"/>
      <c r="C10" s="104"/>
      <c r="D10" s="105"/>
      <c r="E10" s="97" t="s">
        <v>15</v>
      </c>
      <c r="F10" s="71" t="s">
        <v>16</v>
      </c>
      <c r="G10" s="97" t="s">
        <v>17</v>
      </c>
      <c r="H10" s="97" t="s">
        <v>18</v>
      </c>
      <c r="I10" s="71"/>
      <c r="J10" s="96" t="s">
        <v>19</v>
      </c>
      <c r="K10" s="245"/>
      <c r="L10" s="245"/>
      <c r="M10" s="257"/>
      <c r="N10" s="245"/>
    </row>
    <row r="11" spans="1:15" x14ac:dyDescent="0.25">
      <c r="A11" s="102"/>
      <c r="B11" s="104"/>
      <c r="C11" s="104"/>
      <c r="D11" s="105"/>
      <c r="E11" s="80"/>
      <c r="F11" s="71" t="s">
        <v>17</v>
      </c>
      <c r="G11" s="97"/>
      <c r="H11" s="80"/>
      <c r="I11" s="30"/>
      <c r="J11" s="97"/>
      <c r="K11" s="245"/>
      <c r="L11" s="245"/>
      <c r="M11" s="257"/>
      <c r="N11" s="245"/>
    </row>
    <row r="12" spans="1:15" ht="15" customHeight="1" x14ac:dyDescent="0.25">
      <c r="A12" s="106"/>
      <c r="B12" s="31"/>
      <c r="C12" s="31" t="s">
        <v>20</v>
      </c>
      <c r="D12" s="107" t="s">
        <v>21</v>
      </c>
      <c r="E12" s="98" t="s">
        <v>22</v>
      </c>
      <c r="F12" s="82" t="s">
        <v>21</v>
      </c>
      <c r="G12" s="98" t="s">
        <v>21</v>
      </c>
      <c r="H12" s="98" t="s">
        <v>22</v>
      </c>
      <c r="I12" s="71" t="s">
        <v>22</v>
      </c>
      <c r="J12" s="98" t="s">
        <v>23</v>
      </c>
      <c r="K12" s="255"/>
      <c r="L12" s="255"/>
      <c r="M12" s="258"/>
      <c r="N12" s="224">
        <f>Лист1!N12</f>
        <v>46014</v>
      </c>
    </row>
    <row r="13" spans="1:15" ht="12" customHeight="1" x14ac:dyDescent="0.25">
      <c r="A13" s="101">
        <v>1</v>
      </c>
      <c r="B13" s="108">
        <v>2</v>
      </c>
      <c r="C13" s="108">
        <v>3</v>
      </c>
      <c r="D13" s="108">
        <v>4</v>
      </c>
      <c r="E13" s="108">
        <v>5</v>
      </c>
      <c r="F13" s="108">
        <v>6</v>
      </c>
      <c r="G13" s="109">
        <v>7</v>
      </c>
      <c r="H13" s="108">
        <v>8</v>
      </c>
      <c r="I13" s="108">
        <v>9</v>
      </c>
      <c r="J13" s="108">
        <v>10</v>
      </c>
      <c r="K13" s="108">
        <v>11</v>
      </c>
      <c r="L13" s="108">
        <v>12</v>
      </c>
      <c r="M13" s="110">
        <v>13</v>
      </c>
      <c r="N13" s="229">
        <v>14</v>
      </c>
    </row>
    <row r="14" spans="1:15" ht="11.25" customHeight="1" x14ac:dyDescent="0.25">
      <c r="A14" s="111"/>
      <c r="B14" s="112" t="s">
        <v>24</v>
      </c>
      <c r="C14" s="113"/>
      <c r="D14" s="114"/>
      <c r="E14" s="114"/>
      <c r="F14" s="114"/>
      <c r="G14" s="114"/>
      <c r="H14" s="114"/>
      <c r="I14" s="114"/>
      <c r="J14" s="114"/>
      <c r="K14" s="114"/>
      <c r="L14" s="10"/>
      <c r="M14" s="32"/>
      <c r="N14" s="222"/>
    </row>
    <row r="15" spans="1:15" s="5" customFormat="1" ht="14.1" customHeight="1" x14ac:dyDescent="0.25">
      <c r="A15" s="115">
        <v>1</v>
      </c>
      <c r="B15" s="9" t="s">
        <v>25</v>
      </c>
      <c r="C15" s="116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176.83</v>
      </c>
      <c r="H15" s="3">
        <f>Лист1!H15</f>
        <v>0.53684979999996052</v>
      </c>
      <c r="I15" s="3">
        <f>E15-H15</f>
        <v>7.7031502000000396</v>
      </c>
      <c r="J15" s="3">
        <f>Лист1!J15</f>
        <v>0.35</v>
      </c>
      <c r="K15" s="3">
        <f>J15</f>
        <v>0.35</v>
      </c>
      <c r="L15" s="38">
        <f t="shared" ref="L15:L24" si="0">I15*100/E15</f>
        <v>93.484832524272321</v>
      </c>
      <c r="M15" s="117">
        <v>0.35</v>
      </c>
      <c r="N15" s="223">
        <f>Лист1!N15</f>
        <v>0.01</v>
      </c>
      <c r="O15" s="12"/>
    </row>
    <row r="16" spans="1:15" s="5" customFormat="1" ht="14.1" customHeight="1" x14ac:dyDescent="0.25">
      <c r="A16" s="115">
        <v>2</v>
      </c>
      <c r="B16" s="9" t="s">
        <v>26</v>
      </c>
      <c r="C16" s="116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167.51</v>
      </c>
      <c r="H16" s="3">
        <v>0</v>
      </c>
      <c r="I16" s="3">
        <f t="shared" ref="I16:I24" si="2">E16-H16</f>
        <v>3.44</v>
      </c>
      <c r="J16" s="3">
        <f>Лист1!J16</f>
        <v>0.83</v>
      </c>
      <c r="K16" s="3">
        <f t="shared" ref="K16:K24" si="3">J16</f>
        <v>0.83</v>
      </c>
      <c r="L16" s="38">
        <f t="shared" si="0"/>
        <v>100</v>
      </c>
      <c r="M16" s="117">
        <v>0.8</v>
      </c>
      <c r="N16" s="223">
        <f>Лист1!N16</f>
        <v>-0.01</v>
      </c>
      <c r="O16" s="12"/>
    </row>
    <row r="17" spans="1:33" s="5" customFormat="1" ht="14.1" customHeight="1" x14ac:dyDescent="0.25">
      <c r="A17" s="115">
        <v>3</v>
      </c>
      <c r="B17" s="10" t="s">
        <v>27</v>
      </c>
      <c r="C17" s="118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163.98</v>
      </c>
      <c r="H17" s="3">
        <v>0</v>
      </c>
      <c r="I17" s="3">
        <f t="shared" si="2"/>
        <v>1.5</v>
      </c>
      <c r="J17" s="3">
        <f>Лист1!J17</f>
        <v>0.9</v>
      </c>
      <c r="K17" s="3">
        <f>J17</f>
        <v>0.9</v>
      </c>
      <c r="L17" s="38">
        <f t="shared" si="0"/>
        <v>100</v>
      </c>
      <c r="M17" s="117">
        <v>0.95</v>
      </c>
      <c r="N17" s="223">
        <f>Лист1!N17</f>
        <v>-0.02</v>
      </c>
      <c r="O17" s="12"/>
    </row>
    <row r="18" spans="1:33" s="5" customFormat="1" ht="14.1" customHeight="1" x14ac:dyDescent="0.25">
      <c r="A18" s="115">
        <v>4</v>
      </c>
      <c r="B18" s="10" t="s">
        <v>28</v>
      </c>
      <c r="C18" s="118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157.6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7">
        <v>1.5</v>
      </c>
      <c r="N18" s="223">
        <f>Лист1!N18</f>
        <v>-0.02</v>
      </c>
      <c r="O18" s="12"/>
    </row>
    <row r="19" spans="1:33" s="5" customFormat="1" ht="14.1" customHeight="1" x14ac:dyDescent="0.25">
      <c r="A19" s="115">
        <v>5</v>
      </c>
      <c r="B19" s="10" t="s">
        <v>29</v>
      </c>
      <c r="C19" s="118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144.41999999999999</v>
      </c>
      <c r="H19" s="194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7">
        <v>1.7</v>
      </c>
      <c r="N19" s="223">
        <f>Лист1!N19</f>
        <v>-0.03</v>
      </c>
      <c r="O19" s="12"/>
    </row>
    <row r="20" spans="1:33" s="5" customFormat="1" ht="14.1" customHeight="1" x14ac:dyDescent="0.25">
      <c r="A20" s="115">
        <v>6</v>
      </c>
      <c r="B20" s="10" t="s">
        <v>30</v>
      </c>
      <c r="C20" s="118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7">
        <v>1.8</v>
      </c>
      <c r="N20" s="223">
        <f>Лист1!N20</f>
        <v>0</v>
      </c>
      <c r="O20" s="12"/>
    </row>
    <row r="21" spans="1:33" s="5" customFormat="1" ht="14.1" customHeight="1" x14ac:dyDescent="0.25">
      <c r="A21" s="115">
        <v>7</v>
      </c>
      <c r="B21" s="9" t="s">
        <v>31</v>
      </c>
      <c r="C21" s="116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131.56</v>
      </c>
      <c r="H21" s="3">
        <f>Лист1!H21</f>
        <v>0.13079999999997399</v>
      </c>
      <c r="I21" s="3">
        <f t="shared" si="2"/>
        <v>3.139200000000026</v>
      </c>
      <c r="J21" s="3">
        <f>Лист1!J21</f>
        <v>2.38</v>
      </c>
      <c r="K21" s="3">
        <f t="shared" si="3"/>
        <v>2.38</v>
      </c>
      <c r="L21" s="38">
        <f t="shared" si="0"/>
        <v>96.000000000000782</v>
      </c>
      <c r="M21" s="117">
        <v>2.25</v>
      </c>
      <c r="N21" s="223">
        <f>Лист1!N21</f>
        <v>0.01</v>
      </c>
      <c r="O21" s="12"/>
    </row>
    <row r="22" spans="1:33" s="5" customFormat="1" ht="14.1" customHeight="1" x14ac:dyDescent="0.25">
      <c r="A22" s="115">
        <v>8</v>
      </c>
      <c r="B22" s="11" t="s">
        <v>32</v>
      </c>
      <c r="C22" s="119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2.5099999999999998</v>
      </c>
      <c r="K22" s="3">
        <f t="shared" si="3"/>
        <v>2.5099999999999998</v>
      </c>
      <c r="L22" s="38">
        <f t="shared" si="0"/>
        <v>97.999999999999545</v>
      </c>
      <c r="M22" s="117">
        <v>2.2999999999999998</v>
      </c>
      <c r="N22" s="223">
        <f>Лист1!N22</f>
        <v>0</v>
      </c>
      <c r="O22" s="12"/>
    </row>
    <row r="23" spans="1:33" s="5" customFormat="1" x14ac:dyDescent="0.25">
      <c r="A23" s="115">
        <v>9</v>
      </c>
      <c r="B23" s="6" t="s">
        <v>33</v>
      </c>
      <c r="C23" s="120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113.81</v>
      </c>
      <c r="H23" s="3">
        <v>0</v>
      </c>
      <c r="I23" s="3">
        <f t="shared" si="2"/>
        <v>15.7</v>
      </c>
      <c r="J23" s="3">
        <f>Лист1!J23</f>
        <v>3.7</v>
      </c>
      <c r="K23" s="3">
        <f>J23</f>
        <v>3.7</v>
      </c>
      <c r="L23" s="38">
        <f t="shared" si="0"/>
        <v>100</v>
      </c>
      <c r="M23" s="117">
        <v>2.4500000000000002</v>
      </c>
      <c r="N23" s="223">
        <f>Лист1!N23</f>
        <v>-0.09</v>
      </c>
      <c r="O23" s="12"/>
    </row>
    <row r="24" spans="1:33" s="5" customFormat="1" ht="24.75" x14ac:dyDescent="0.25">
      <c r="A24" s="115">
        <v>10</v>
      </c>
      <c r="B24" s="6" t="s">
        <v>34</v>
      </c>
      <c r="C24" s="121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99.77</v>
      </c>
      <c r="H24" s="3">
        <f>Лист1!H24</f>
        <v>6.8000000000010621E-2</v>
      </c>
      <c r="I24" s="3">
        <f t="shared" si="2"/>
        <v>3.6819999999999893</v>
      </c>
      <c r="J24" s="3">
        <f>Лист1!J24</f>
        <v>3.6</v>
      </c>
      <c r="K24" s="3">
        <f t="shared" si="3"/>
        <v>3.6</v>
      </c>
      <c r="L24" s="38">
        <f t="shared" si="0"/>
        <v>98.186666666666369</v>
      </c>
      <c r="M24" s="117">
        <v>2.5</v>
      </c>
      <c r="N24" s="223">
        <f>Лист1!N24</f>
        <v>0.04</v>
      </c>
      <c r="O24" s="12"/>
    </row>
    <row r="25" spans="1:33" s="5" customFormat="1" ht="12" customHeight="1" x14ac:dyDescent="0.25">
      <c r="A25" s="115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0.77064979999995298</v>
      </c>
      <c r="I25" s="22">
        <f>SUM(I15:I24)</f>
        <v>57.819350200000045</v>
      </c>
      <c r="J25" s="20"/>
      <c r="K25" s="20"/>
      <c r="L25" s="26">
        <f>I25*100/E25</f>
        <v>98.684673493770333</v>
      </c>
      <c r="M25" s="122"/>
      <c r="N25" s="223"/>
      <c r="O25" s="12">
        <f>I25+H25-E25</f>
        <v>0</v>
      </c>
      <c r="AG25" s="216">
        <f>I25+H25-E25</f>
        <v>0</v>
      </c>
    </row>
    <row r="26" spans="1:33" s="5" customFormat="1" x14ac:dyDescent="0.25">
      <c r="A26" s="115"/>
      <c r="B26" s="8" t="s">
        <v>36</v>
      </c>
      <c r="C26" s="123"/>
      <c r="D26" s="25"/>
      <c r="E26" s="25"/>
      <c r="F26" s="25"/>
      <c r="G26" s="124"/>
      <c r="H26" s="25"/>
      <c r="I26" s="125"/>
      <c r="J26" s="125"/>
      <c r="K26" s="125"/>
      <c r="L26" s="126"/>
      <c r="M26" s="117"/>
      <c r="N26" s="22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7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190.97</v>
      </c>
      <c r="H27" s="14">
        <f>Лист1!H27</f>
        <v>0.72399999999999987</v>
      </c>
      <c r="I27" s="3">
        <f>E27-H27</f>
        <v>0.68</v>
      </c>
      <c r="J27" s="3">
        <f>Лист1!J27</f>
        <v>0.12</v>
      </c>
      <c r="K27" s="3">
        <f t="shared" ref="K27:K32" si="5">J27</f>
        <v>0.12</v>
      </c>
      <c r="L27" s="38">
        <f>I27*100/E27</f>
        <v>48.433048433048434</v>
      </c>
      <c r="M27" s="117">
        <v>0.15</v>
      </c>
      <c r="N27" s="223">
        <f>Лист1!N27</f>
        <v>0.03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7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7">
        <v>0.02</v>
      </c>
      <c r="N28" s="223">
        <f>Лист1!N28</f>
        <v>0</v>
      </c>
      <c r="O28" s="12"/>
    </row>
    <row r="29" spans="1:33" s="5" customFormat="1" ht="14.1" customHeight="1" x14ac:dyDescent="0.25">
      <c r="A29" s="115">
        <v>13</v>
      </c>
      <c r="B29" s="9" t="s">
        <v>40</v>
      </c>
      <c r="C29" s="116">
        <v>234</v>
      </c>
      <c r="D29" s="128">
        <v>182.5</v>
      </c>
      <c r="E29" s="129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0.13</v>
      </c>
      <c r="K29" s="3">
        <f t="shared" si="5"/>
        <v>0.13</v>
      </c>
      <c r="L29" s="38">
        <f t="shared" ref="L29:L31" si="8">I29*100/E29</f>
        <v>100</v>
      </c>
      <c r="M29" s="117">
        <v>0.21</v>
      </c>
      <c r="N29" s="223">
        <f>Лист1!N29</f>
        <v>0</v>
      </c>
      <c r="O29" s="12"/>
    </row>
    <row r="30" spans="1:33" s="5" customFormat="1" ht="14.1" customHeight="1" x14ac:dyDescent="0.25">
      <c r="A30" s="115">
        <v>14</v>
      </c>
      <c r="B30" s="130" t="s">
        <v>41</v>
      </c>
      <c r="C30" s="131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191.92</v>
      </c>
      <c r="H30" s="3">
        <f>Лист1!H30</f>
        <v>0.37700000000000816</v>
      </c>
      <c r="I30" s="3">
        <f t="shared" si="6"/>
        <v>0.69299999999999184</v>
      </c>
      <c r="J30" s="3">
        <f>Лист1!J30</f>
        <v>0.01</v>
      </c>
      <c r="K30" s="3">
        <f t="shared" si="5"/>
        <v>0.01</v>
      </c>
      <c r="L30" s="38">
        <f t="shared" si="8"/>
        <v>64.76635514018615</v>
      </c>
      <c r="M30" s="117">
        <v>0.01</v>
      </c>
      <c r="N30" s="223">
        <f>Лист1!N30</f>
        <v>0</v>
      </c>
      <c r="O30" s="12"/>
    </row>
    <row r="31" spans="1:33" s="5" customFormat="1" ht="14.1" customHeight="1" x14ac:dyDescent="0.25">
      <c r="A31" s="115">
        <v>15</v>
      </c>
      <c r="B31" s="11" t="s">
        <v>42</v>
      </c>
      <c r="C31" s="119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7">
        <v>0.22</v>
      </c>
      <c r="N31" s="223">
        <f>Лист1!N31</f>
        <v>0</v>
      </c>
      <c r="O31" s="12"/>
    </row>
    <row r="32" spans="1:33" s="5" customFormat="1" ht="14.1" customHeight="1" x14ac:dyDescent="0.25">
      <c r="A32" s="115">
        <v>16</v>
      </c>
      <c r="B32" s="11" t="s">
        <v>43</v>
      </c>
      <c r="C32" s="132">
        <v>95</v>
      </c>
      <c r="D32" s="133">
        <v>174.03</v>
      </c>
      <c r="E32" s="134">
        <v>1.03</v>
      </c>
      <c r="F32" s="3">
        <f t="shared" si="7"/>
        <v>174.03</v>
      </c>
      <c r="G32" s="3">
        <f>Лист1!G32</f>
        <v>174.09</v>
      </c>
      <c r="H32" s="3">
        <v>0</v>
      </c>
      <c r="I32" s="3">
        <f t="shared" si="6"/>
        <v>1.03</v>
      </c>
      <c r="J32" s="3">
        <f>Лист1!J32</f>
        <v>0.19</v>
      </c>
      <c r="K32" s="133">
        <f t="shared" si="5"/>
        <v>0.19</v>
      </c>
      <c r="L32" s="38">
        <f>I32*100/E32</f>
        <v>100</v>
      </c>
      <c r="M32" s="117">
        <v>0.26</v>
      </c>
      <c r="N32" s="223">
        <f>Лист1!N32</f>
        <v>0</v>
      </c>
      <c r="O32" s="12"/>
    </row>
    <row r="33" spans="1:33" s="5" customFormat="1" ht="14.1" customHeight="1" x14ac:dyDescent="0.25">
      <c r="A33" s="115"/>
      <c r="B33" s="19" t="s">
        <v>35</v>
      </c>
      <c r="C33" s="135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1.351000000000008</v>
      </c>
      <c r="I33" s="22">
        <f>I27+I28+I29+I30+I31+I32</f>
        <v>9.1329999999999902</v>
      </c>
      <c r="J33" s="21"/>
      <c r="K33" s="21"/>
      <c r="L33" s="26">
        <f>I33*100/E33</f>
        <v>87.113697062189914</v>
      </c>
      <c r="M33" s="136"/>
      <c r="N33" s="223"/>
      <c r="O33" s="12">
        <f>I33+H33-E33</f>
        <v>0</v>
      </c>
      <c r="AG33" s="216">
        <f>I33+H33-E33</f>
        <v>0</v>
      </c>
    </row>
    <row r="34" spans="1:33" s="5" customFormat="1" ht="14.1" customHeight="1" x14ac:dyDescent="0.25">
      <c r="A34" s="115"/>
      <c r="B34" s="137" t="s">
        <v>44</v>
      </c>
      <c r="C34" s="123"/>
      <c r="D34" s="138"/>
      <c r="E34" s="138"/>
      <c r="F34" s="138"/>
      <c r="G34" s="139"/>
      <c r="H34" s="138"/>
      <c r="I34" s="138"/>
      <c r="J34" s="125"/>
      <c r="K34" s="125"/>
      <c r="L34" s="140"/>
      <c r="M34" s="138"/>
      <c r="N34" s="223"/>
      <c r="O34" s="12"/>
    </row>
    <row r="35" spans="1:33" s="5" customFormat="1" ht="14.1" customHeight="1" x14ac:dyDescent="0.25">
      <c r="A35" s="115">
        <v>17</v>
      </c>
      <c r="B35" s="9" t="s">
        <v>45</v>
      </c>
      <c r="C35" s="116">
        <v>57</v>
      </c>
      <c r="D35" s="128">
        <v>189.5</v>
      </c>
      <c r="E35" s="129">
        <v>1.19</v>
      </c>
      <c r="F35" s="3">
        <f t="shared" ref="F35:F37" si="9">D35</f>
        <v>189.5</v>
      </c>
      <c r="G35" s="128">
        <f>Лист1!G35</f>
        <v>189.5</v>
      </c>
      <c r="H35" s="3">
        <v>0</v>
      </c>
      <c r="I35" s="3">
        <f>E35-H35</f>
        <v>1.19</v>
      </c>
      <c r="J35" s="3">
        <f>Лист1!J35</f>
        <v>0.03</v>
      </c>
      <c r="K35" s="3">
        <f>J35</f>
        <v>0.03</v>
      </c>
      <c r="L35" s="38">
        <f t="shared" ref="L35:L37" si="10">I35*100/E35</f>
        <v>100</v>
      </c>
      <c r="M35" s="117">
        <v>0.05</v>
      </c>
      <c r="N35" s="223">
        <f>Лист1!N35</f>
        <v>0</v>
      </c>
      <c r="O35" s="12"/>
    </row>
    <row r="36" spans="1:33" s="5" customFormat="1" ht="14.1" customHeight="1" x14ac:dyDescent="0.25">
      <c r="A36" s="115">
        <v>18</v>
      </c>
      <c r="B36" s="130" t="s">
        <v>46</v>
      </c>
      <c r="C36" s="131">
        <v>104</v>
      </c>
      <c r="D36" s="3">
        <v>185.5</v>
      </c>
      <c r="E36" s="14">
        <v>1.83</v>
      </c>
      <c r="F36" s="3">
        <f t="shared" si="9"/>
        <v>185.5</v>
      </c>
      <c r="G36" s="128">
        <f>Лист1!G36</f>
        <v>185.5</v>
      </c>
      <c r="H36" s="3">
        <v>0</v>
      </c>
      <c r="I36" s="3">
        <f>E36-H36</f>
        <v>1.83</v>
      </c>
      <c r="J36" s="3">
        <f>Лист1!J36</f>
        <v>0.03</v>
      </c>
      <c r="K36" s="3">
        <f>J36</f>
        <v>0.03</v>
      </c>
      <c r="L36" s="38">
        <f t="shared" si="10"/>
        <v>100</v>
      </c>
      <c r="M36" s="117">
        <v>0.06</v>
      </c>
      <c r="N36" s="223">
        <f>Лист1!N36</f>
        <v>0</v>
      </c>
      <c r="O36" s="12"/>
    </row>
    <row r="37" spans="1:33" s="5" customFormat="1" ht="14.1" customHeight="1" x14ac:dyDescent="0.25">
      <c r="A37" s="115">
        <v>19</v>
      </c>
      <c r="B37" s="13" t="s">
        <v>47</v>
      </c>
      <c r="C37" s="132">
        <v>64</v>
      </c>
      <c r="D37" s="133">
        <v>180.6</v>
      </c>
      <c r="E37" s="134">
        <v>1.02</v>
      </c>
      <c r="F37" s="3">
        <f t="shared" si="9"/>
        <v>180.6</v>
      </c>
      <c r="G37" s="128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33">
        <f>J37</f>
        <v>0.03</v>
      </c>
      <c r="L37" s="38">
        <f t="shared" si="10"/>
        <v>96.862745098040278</v>
      </c>
      <c r="M37" s="117">
        <v>0.06</v>
      </c>
      <c r="N37" s="223">
        <f>Лист1!N37</f>
        <v>0.01</v>
      </c>
      <c r="O37" s="12"/>
    </row>
    <row r="38" spans="1:33" s="5" customFormat="1" ht="14.1" customHeight="1" x14ac:dyDescent="0.25">
      <c r="A38" s="115"/>
      <c r="B38" s="19" t="s">
        <v>35</v>
      </c>
      <c r="C38" s="135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3.1999999999989086E-2</v>
      </c>
      <c r="I38" s="22">
        <f>SUM(I35:I37)</f>
        <v>4.0080000000000107</v>
      </c>
      <c r="J38" s="21"/>
      <c r="K38" s="21"/>
      <c r="L38" s="26">
        <f>I38*100/E38</f>
        <v>99.207920792079477</v>
      </c>
      <c r="M38" s="136"/>
      <c r="N38" s="223"/>
      <c r="O38" s="12">
        <f>I38+H38-E38</f>
        <v>0</v>
      </c>
      <c r="AG38" s="216">
        <f>I38+H38-E38</f>
        <v>0</v>
      </c>
    </row>
    <row r="39" spans="1:33" s="5" customFormat="1" ht="14.1" customHeight="1" x14ac:dyDescent="0.25">
      <c r="A39" s="115"/>
      <c r="B39" s="8" t="s">
        <v>48</v>
      </c>
      <c r="C39" s="123"/>
      <c r="D39" s="125"/>
      <c r="E39" s="125"/>
      <c r="F39" s="125"/>
      <c r="G39" s="141"/>
      <c r="H39" s="125"/>
      <c r="I39" s="125"/>
      <c r="J39" s="125"/>
      <c r="K39" s="142"/>
      <c r="L39" s="38"/>
      <c r="M39" s="117"/>
      <c r="N39" s="223"/>
      <c r="O39" s="12"/>
    </row>
    <row r="40" spans="1:33" s="5" customFormat="1" ht="14.1" customHeight="1" x14ac:dyDescent="0.25">
      <c r="A40" s="115">
        <v>20</v>
      </c>
      <c r="B40" s="9" t="s">
        <v>49</v>
      </c>
      <c r="C40" s="116">
        <v>66.7</v>
      </c>
      <c r="D40" s="128">
        <v>182.5</v>
      </c>
      <c r="E40" s="129">
        <v>1.08</v>
      </c>
      <c r="F40" s="3">
        <f t="shared" ref="F40:F42" si="11">D40</f>
        <v>182.5</v>
      </c>
      <c r="G40" s="128">
        <f>Лист1!G40</f>
        <v>182.02</v>
      </c>
      <c r="H40" s="3">
        <f>Лист1!H40</f>
        <v>0.32015999999999323</v>
      </c>
      <c r="I40" s="3">
        <f>E40-H40</f>
        <v>0.75984000000000684</v>
      </c>
      <c r="J40" s="3">
        <f>Лист1!J40</f>
        <v>0.01</v>
      </c>
      <c r="K40" s="128">
        <f t="shared" ref="K40" si="12">J40</f>
        <v>0.01</v>
      </c>
      <c r="L40" s="38">
        <f t="shared" ref="L40:L42" si="13">I40*100/E40</f>
        <v>70.355555555556194</v>
      </c>
      <c r="M40" s="50">
        <v>0.04</v>
      </c>
      <c r="N40" s="223">
        <f>Лист1!N40</f>
        <v>0.02</v>
      </c>
      <c r="O40" s="12"/>
    </row>
    <row r="41" spans="1:33" s="5" customFormat="1" ht="14.1" customHeight="1" x14ac:dyDescent="0.25">
      <c r="A41" s="115">
        <v>21</v>
      </c>
      <c r="B41" s="130" t="s">
        <v>50</v>
      </c>
      <c r="C41" s="131">
        <v>62.8</v>
      </c>
      <c r="D41" s="3">
        <v>177</v>
      </c>
      <c r="E41" s="14">
        <v>1.41</v>
      </c>
      <c r="F41" s="3">
        <f t="shared" si="11"/>
        <v>177</v>
      </c>
      <c r="G41" s="128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8">
        <f>J41</f>
        <v>0.01</v>
      </c>
      <c r="L41" s="38">
        <f t="shared" si="13"/>
        <v>82.184397163120309</v>
      </c>
      <c r="M41" s="50">
        <v>0.05</v>
      </c>
      <c r="N41" s="223">
        <f>Лист1!N41</f>
        <v>0</v>
      </c>
      <c r="O41" s="12"/>
    </row>
    <row r="42" spans="1:33" s="5" customFormat="1" ht="14.1" customHeight="1" x14ac:dyDescent="0.25">
      <c r="A42" s="115">
        <v>22</v>
      </c>
      <c r="B42" s="11" t="s">
        <v>51</v>
      </c>
      <c r="C42" s="119">
        <v>56</v>
      </c>
      <c r="D42" s="133">
        <v>175.25</v>
      </c>
      <c r="E42" s="134">
        <v>1.17</v>
      </c>
      <c r="F42" s="3">
        <f t="shared" si="11"/>
        <v>175.25</v>
      </c>
      <c r="G42" s="128">
        <f>Лист1!G42</f>
        <v>174.72</v>
      </c>
      <c r="H42" s="3">
        <f>Лист1!H42</f>
        <v>0.29680000000000056</v>
      </c>
      <c r="I42" s="3">
        <f>E42-H42</f>
        <v>0.87319999999999931</v>
      </c>
      <c r="J42" s="3">
        <f>Лист1!J42</f>
        <v>0.01</v>
      </c>
      <c r="K42" s="128">
        <f>J42</f>
        <v>0.01</v>
      </c>
      <c r="L42" s="38">
        <f t="shared" si="13"/>
        <v>74.63247863247858</v>
      </c>
      <c r="M42" s="50">
        <v>0.06</v>
      </c>
      <c r="N42" s="223">
        <f>Лист1!N42</f>
        <v>0.02</v>
      </c>
      <c r="O42" s="12"/>
    </row>
    <row r="43" spans="1:33" s="5" customFormat="1" ht="14.1" customHeight="1" x14ac:dyDescent="0.25">
      <c r="A43" s="115"/>
      <c r="B43" s="19" t="s">
        <v>35</v>
      </c>
      <c r="C43" s="33">
        <f>SUM(C40:C42)</f>
        <v>185.5</v>
      </c>
      <c r="D43" s="3"/>
      <c r="E43" s="143">
        <f>SUM(E40:E42)</f>
        <v>3.66</v>
      </c>
      <c r="F43" s="144"/>
      <c r="G43" s="145" t="s">
        <v>52</v>
      </c>
      <c r="H43" s="22">
        <f>SUM(H40:H42)</f>
        <v>0.86815999999999738</v>
      </c>
      <c r="I43" s="22">
        <f>SUM(I40:I42)</f>
        <v>2.7918400000000023</v>
      </c>
      <c r="J43" s="21"/>
      <c r="K43" s="147"/>
      <c r="L43" s="26">
        <f>I43*100/E43</f>
        <v>76.27978142076509</v>
      </c>
      <c r="M43" s="148"/>
      <c r="N43" s="223"/>
      <c r="O43" s="12"/>
      <c r="AG43" s="216">
        <f>I43+H43-E43</f>
        <v>0</v>
      </c>
    </row>
    <row r="44" spans="1:33" s="5" customFormat="1" ht="14.1" customHeight="1" x14ac:dyDescent="0.25">
      <c r="A44" s="115"/>
      <c r="B44" s="7" t="s">
        <v>53</v>
      </c>
      <c r="C44" s="149"/>
      <c r="D44" s="125"/>
      <c r="E44" s="125"/>
      <c r="F44" s="125"/>
      <c r="G44" s="141"/>
      <c r="H44" s="125"/>
      <c r="I44" s="125"/>
      <c r="J44" s="125"/>
      <c r="K44" s="125"/>
      <c r="L44" s="126"/>
      <c r="M44" s="117"/>
      <c r="N44" s="223"/>
      <c r="O44" s="12"/>
    </row>
    <row r="45" spans="1:33" s="5" customFormat="1" ht="14.1" customHeight="1" x14ac:dyDescent="0.25">
      <c r="A45" s="115">
        <v>23</v>
      </c>
      <c r="B45" s="150" t="s">
        <v>54</v>
      </c>
      <c r="C45" s="151">
        <v>184</v>
      </c>
      <c r="D45" s="152">
        <v>212.5</v>
      </c>
      <c r="E45" s="14">
        <v>2.4700000000000002</v>
      </c>
      <c r="F45" s="3">
        <f t="shared" ref="F45:F48" si="14">D45</f>
        <v>212.5</v>
      </c>
      <c r="G45" s="128">
        <f>Лист1!G45</f>
        <v>211.7</v>
      </c>
      <c r="H45" s="3">
        <f>Лист1!H45</f>
        <v>1.24</v>
      </c>
      <c r="I45" s="3">
        <f>E45-H45</f>
        <v>1.2300000000000002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49.797570850202433</v>
      </c>
      <c r="M45" s="117">
        <v>0.1</v>
      </c>
      <c r="N45" s="223">
        <f>Лист1!N45</f>
        <v>0</v>
      </c>
      <c r="O45" s="12"/>
    </row>
    <row r="46" spans="1:33" s="5" customFormat="1" ht="14.1" customHeight="1" x14ac:dyDescent="0.25">
      <c r="A46" s="115">
        <v>24</v>
      </c>
      <c r="B46" s="150" t="s">
        <v>55</v>
      </c>
      <c r="C46" s="153">
        <v>53</v>
      </c>
      <c r="D46" s="152">
        <v>195.5</v>
      </c>
      <c r="E46" s="14">
        <v>0.61</v>
      </c>
      <c r="F46" s="3">
        <f t="shared" si="14"/>
        <v>195.5</v>
      </c>
      <c r="G46" s="128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7">
        <v>0.15</v>
      </c>
      <c r="N46" s="223">
        <f>Лист1!N46</f>
        <v>0</v>
      </c>
      <c r="O46" s="12"/>
    </row>
    <row r="47" spans="1:33" s="5" customFormat="1" ht="14.1" customHeight="1" x14ac:dyDescent="0.25">
      <c r="A47" s="115">
        <v>25</v>
      </c>
      <c r="B47" s="150" t="s">
        <v>56</v>
      </c>
      <c r="C47" s="153">
        <v>159</v>
      </c>
      <c r="D47" s="152">
        <v>191.7</v>
      </c>
      <c r="E47" s="14">
        <v>1.74</v>
      </c>
      <c r="F47" s="3">
        <f t="shared" si="14"/>
        <v>191.7</v>
      </c>
      <c r="G47" s="128">
        <f>Лист1!G47</f>
        <v>191.44</v>
      </c>
      <c r="H47" s="3">
        <f>Лист1!H47</f>
        <v>0.38</v>
      </c>
      <c r="I47" s="3">
        <f t="shared" si="17"/>
        <v>1.3599999999999999</v>
      </c>
      <c r="J47" s="3">
        <f>Лист1!J47</f>
        <v>0.15</v>
      </c>
      <c r="K47" s="3">
        <f t="shared" si="15"/>
        <v>0.15</v>
      </c>
      <c r="L47" s="38">
        <f t="shared" si="16"/>
        <v>78.160919540229884</v>
      </c>
      <c r="M47" s="117">
        <v>0.15</v>
      </c>
      <c r="N47" s="223">
        <f>Лист1!N47</f>
        <v>0.03</v>
      </c>
      <c r="O47" s="12"/>
    </row>
    <row r="48" spans="1:33" s="5" customFormat="1" ht="14.1" customHeight="1" x14ac:dyDescent="0.25">
      <c r="A48" s="115">
        <v>26</v>
      </c>
      <c r="B48" s="150" t="s">
        <v>57</v>
      </c>
      <c r="C48" s="153">
        <v>353</v>
      </c>
      <c r="D48" s="152">
        <v>189.5</v>
      </c>
      <c r="E48" s="14">
        <v>1.93</v>
      </c>
      <c r="F48" s="3">
        <f t="shared" si="14"/>
        <v>189.5</v>
      </c>
      <c r="G48" s="128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7">
        <v>0.2</v>
      </c>
      <c r="N48" s="223">
        <f>Лист1!N48</f>
        <v>0</v>
      </c>
      <c r="O48" s="12"/>
    </row>
    <row r="49" spans="1:33" s="5" customFormat="1" ht="14.1" customHeight="1" x14ac:dyDescent="0.25">
      <c r="A49" s="154">
        <v>27</v>
      </c>
      <c r="B49" s="155" t="s">
        <v>58</v>
      </c>
      <c r="C49" s="153">
        <v>55.5</v>
      </c>
      <c r="D49" s="152">
        <v>186</v>
      </c>
      <c r="E49" s="129">
        <v>1.07</v>
      </c>
      <c r="F49" s="3">
        <f t="shared" ref="F49:F54" si="18">D49</f>
        <v>186</v>
      </c>
      <c r="G49" s="128">
        <f>Лист1!G49</f>
        <v>185.76</v>
      </c>
      <c r="H49" s="128">
        <f>Лист1!H49</f>
        <v>0.12</v>
      </c>
      <c r="I49" s="128">
        <f t="shared" si="17"/>
        <v>0.95000000000000007</v>
      </c>
      <c r="J49" s="128">
        <f>Лист1!J49</f>
        <v>0.3</v>
      </c>
      <c r="K49" s="128">
        <f t="shared" ref="K49:K54" si="19">J49</f>
        <v>0.3</v>
      </c>
      <c r="L49" s="156">
        <f t="shared" si="16"/>
        <v>88.785046728971963</v>
      </c>
      <c r="M49" s="157">
        <v>0.25</v>
      </c>
      <c r="N49" s="223">
        <f>Лист1!N49</f>
        <v>0</v>
      </c>
      <c r="O49" s="12"/>
    </row>
    <row r="50" spans="1:33" s="5" customFormat="1" ht="14.1" customHeight="1" x14ac:dyDescent="0.25">
      <c r="A50" s="115">
        <v>28</v>
      </c>
      <c r="B50" s="150" t="s">
        <v>59</v>
      </c>
      <c r="C50" s="153">
        <v>90</v>
      </c>
      <c r="D50" s="152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7">
        <v>0.3</v>
      </c>
      <c r="N50" s="223">
        <f>Лист1!N50</f>
        <v>0</v>
      </c>
      <c r="O50" s="12"/>
    </row>
    <row r="51" spans="1:33" s="5" customFormat="1" ht="14.1" customHeight="1" x14ac:dyDescent="0.25">
      <c r="A51" s="115">
        <v>29</v>
      </c>
      <c r="B51" s="9" t="s">
        <v>60</v>
      </c>
      <c r="C51" s="158">
        <v>58</v>
      </c>
      <c r="D51" s="128">
        <v>173</v>
      </c>
      <c r="E51" s="129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7">
        <v>0.35</v>
      </c>
      <c r="N51" s="223">
        <f>Лист1!N51</f>
        <v>0</v>
      </c>
      <c r="O51" s="12"/>
    </row>
    <row r="52" spans="1:33" s="5" customFormat="1" ht="14.1" customHeight="1" x14ac:dyDescent="0.25">
      <c r="A52" s="115">
        <v>30</v>
      </c>
      <c r="B52" s="150" t="s">
        <v>61</v>
      </c>
      <c r="C52" s="118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168.95</v>
      </c>
      <c r="H52" s="3">
        <v>0</v>
      </c>
      <c r="I52" s="3">
        <f t="shared" si="17"/>
        <v>1.2</v>
      </c>
      <c r="J52" s="3">
        <f>Лист1!J52</f>
        <v>0.3</v>
      </c>
      <c r="K52" s="3">
        <f t="shared" si="19"/>
        <v>0.3</v>
      </c>
      <c r="L52" s="38">
        <f t="shared" si="16"/>
        <v>100</v>
      </c>
      <c r="M52" s="117">
        <v>0.4</v>
      </c>
      <c r="N52" s="223">
        <f>Лист1!N52</f>
        <v>-0.09</v>
      </c>
      <c r="O52" s="12"/>
    </row>
    <row r="53" spans="1:33" s="5" customFormat="1" ht="14.1" customHeight="1" x14ac:dyDescent="0.25">
      <c r="A53" s="115">
        <v>31</v>
      </c>
      <c r="B53" s="10" t="s">
        <v>62</v>
      </c>
      <c r="C53" s="159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163.03</v>
      </c>
      <c r="H53" s="3">
        <v>0</v>
      </c>
      <c r="I53" s="3">
        <f t="shared" si="17"/>
        <v>2.5</v>
      </c>
      <c r="J53" s="3">
        <f>Лист1!J53</f>
        <v>0.3</v>
      </c>
      <c r="K53" s="3">
        <f t="shared" si="19"/>
        <v>0.3</v>
      </c>
      <c r="L53" s="38">
        <f t="shared" si="16"/>
        <v>100</v>
      </c>
      <c r="M53" s="117">
        <v>0.45</v>
      </c>
      <c r="N53" s="223">
        <f>Лист1!N53</f>
        <v>0</v>
      </c>
      <c r="O53" s="12"/>
    </row>
    <row r="54" spans="1:33" s="5" customFormat="1" ht="14.1" customHeight="1" x14ac:dyDescent="0.25">
      <c r="A54" s="115">
        <v>32</v>
      </c>
      <c r="B54" s="130" t="s">
        <v>63</v>
      </c>
      <c r="C54" s="131">
        <v>78</v>
      </c>
      <c r="D54" s="133">
        <v>160.1</v>
      </c>
      <c r="E54" s="134">
        <v>1.28</v>
      </c>
      <c r="F54" s="3">
        <f t="shared" si="18"/>
        <v>160.1</v>
      </c>
      <c r="G54" s="3">
        <f>Лист1!G54</f>
        <v>160.52000000000001</v>
      </c>
      <c r="H54" s="3">
        <v>0</v>
      </c>
      <c r="I54" s="3">
        <f t="shared" si="17"/>
        <v>1.28</v>
      </c>
      <c r="J54" s="3">
        <f>Лист1!J54</f>
        <v>0.4</v>
      </c>
      <c r="K54" s="133">
        <f t="shared" si="19"/>
        <v>0.4</v>
      </c>
      <c r="L54" s="38">
        <f t="shared" si="16"/>
        <v>100</v>
      </c>
      <c r="M54" s="117">
        <v>0.5</v>
      </c>
      <c r="N54" s="223">
        <f>Лист1!N54</f>
        <v>-0.03</v>
      </c>
      <c r="O54" s="12"/>
    </row>
    <row r="55" spans="1:33" s="5" customFormat="1" ht="14.1" customHeight="1" x14ac:dyDescent="0.25">
      <c r="A55" s="115"/>
      <c r="B55" s="19" t="s">
        <v>35</v>
      </c>
      <c r="C55" s="160">
        <f>SUM(C45:C54)</f>
        <v>1200.5</v>
      </c>
      <c r="D55" s="133"/>
      <c r="E55" s="22">
        <f>E45+E46+E47+E48+E49+E50+E51+E52+E53+E54</f>
        <v>15.4</v>
      </c>
      <c r="F55" s="146"/>
      <c r="G55" s="39"/>
      <c r="H55" s="22">
        <f>H45+H46+H47+H48+H49+H50+H51+H52+H53+H54</f>
        <v>1.8800000000000003</v>
      </c>
      <c r="I55" s="22">
        <f>I45+I46+I47+I48+I49+I50+I51+I52+I53+I54</f>
        <v>13.519999999999998</v>
      </c>
      <c r="J55" s="21"/>
      <c r="K55" s="161"/>
      <c r="L55" s="26">
        <f>I55*100/E55</f>
        <v>87.792207792207776</v>
      </c>
      <c r="M55" s="162"/>
      <c r="N55" s="223"/>
      <c r="O55" s="12">
        <f>I55+H55-E55</f>
        <v>0</v>
      </c>
      <c r="AG55" s="216">
        <f>I55+H55-E55</f>
        <v>0</v>
      </c>
    </row>
    <row r="56" spans="1:33" s="5" customFormat="1" ht="14.1" customHeight="1" x14ac:dyDescent="0.25">
      <c r="A56" s="115"/>
      <c r="B56" s="163" t="s">
        <v>64</v>
      </c>
      <c r="C56" s="164"/>
      <c r="D56" s="118"/>
      <c r="E56" s="165"/>
      <c r="F56" s="166"/>
      <c r="G56" s="167"/>
      <c r="H56" s="166"/>
      <c r="I56" s="166"/>
      <c r="J56" s="118"/>
      <c r="K56" s="118"/>
      <c r="L56" s="168"/>
      <c r="M56" s="169"/>
      <c r="N56" s="223"/>
      <c r="O56" s="12"/>
    </row>
    <row r="57" spans="1:33" s="5" customFormat="1" ht="14.1" customHeight="1" x14ac:dyDescent="0.25">
      <c r="A57" s="115">
        <v>33</v>
      </c>
      <c r="B57" s="150" t="s">
        <v>65</v>
      </c>
      <c r="C57" s="121">
        <v>73.430000000000007</v>
      </c>
      <c r="D57" s="142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7">
        <v>0.01</v>
      </c>
      <c r="N57" s="223"/>
      <c r="O57" s="12"/>
    </row>
    <row r="58" spans="1:33" s="5" customFormat="1" ht="14.1" customHeight="1" x14ac:dyDescent="0.25">
      <c r="A58" s="101"/>
      <c r="B58" s="29"/>
      <c r="C58" s="248" t="s">
        <v>2</v>
      </c>
      <c r="D58" s="249"/>
      <c r="E58" s="250"/>
      <c r="F58" s="251" t="s">
        <v>3</v>
      </c>
      <c r="G58" s="252"/>
      <c r="H58" s="253"/>
      <c r="I58" s="253"/>
      <c r="J58" s="253"/>
      <c r="K58" s="254"/>
      <c r="L58" s="240" t="s">
        <v>4</v>
      </c>
      <c r="M58" s="256" t="s">
        <v>5</v>
      </c>
      <c r="N58" s="240" t="s">
        <v>96</v>
      </c>
      <c r="O58" s="12"/>
    </row>
    <row r="59" spans="1:33" s="5" customFormat="1" ht="14.1" customHeight="1" x14ac:dyDescent="0.25">
      <c r="A59" s="102"/>
      <c r="B59" s="239" t="s">
        <v>6</v>
      </c>
      <c r="C59" s="103" t="s">
        <v>7</v>
      </c>
      <c r="D59" s="68" t="s">
        <v>8</v>
      </c>
      <c r="E59" s="68" t="s">
        <v>9</v>
      </c>
      <c r="F59" s="71" t="s">
        <v>10</v>
      </c>
      <c r="G59" s="68" t="s">
        <v>11</v>
      </c>
      <c r="H59" s="68" t="s">
        <v>12</v>
      </c>
      <c r="I59" s="71" t="s">
        <v>13</v>
      </c>
      <c r="J59" s="68" t="s">
        <v>14</v>
      </c>
      <c r="K59" s="240" t="s">
        <v>83</v>
      </c>
      <c r="L59" s="245"/>
      <c r="M59" s="257"/>
      <c r="N59" s="245"/>
      <c r="O59" s="12"/>
    </row>
    <row r="60" spans="1:33" s="5" customFormat="1" ht="14.1" customHeight="1" x14ac:dyDescent="0.25">
      <c r="A60" s="102"/>
      <c r="B60" s="239"/>
      <c r="C60" s="104"/>
      <c r="D60" s="105"/>
      <c r="E60" s="97" t="s">
        <v>15</v>
      </c>
      <c r="F60" s="71" t="s">
        <v>16</v>
      </c>
      <c r="G60" s="97" t="s">
        <v>17</v>
      </c>
      <c r="H60" s="97" t="s">
        <v>18</v>
      </c>
      <c r="I60" s="71"/>
      <c r="J60" s="96" t="s">
        <v>19</v>
      </c>
      <c r="K60" s="245"/>
      <c r="L60" s="245"/>
      <c r="M60" s="257"/>
      <c r="N60" s="245"/>
      <c r="O60" s="12"/>
    </row>
    <row r="61" spans="1:33" s="5" customFormat="1" ht="14.1" customHeight="1" x14ac:dyDescent="0.25">
      <c r="A61" s="102"/>
      <c r="B61" s="104"/>
      <c r="C61" s="104"/>
      <c r="D61" s="105"/>
      <c r="E61" s="80"/>
      <c r="F61" s="71" t="s">
        <v>17</v>
      </c>
      <c r="G61" s="97"/>
      <c r="H61" s="80"/>
      <c r="I61" s="30"/>
      <c r="J61" s="97"/>
      <c r="K61" s="245"/>
      <c r="L61" s="245"/>
      <c r="M61" s="257"/>
      <c r="N61" s="245"/>
      <c r="O61" s="12"/>
    </row>
    <row r="62" spans="1:33" s="5" customFormat="1" ht="22.5" customHeight="1" x14ac:dyDescent="0.25">
      <c r="A62" s="106"/>
      <c r="B62" s="31"/>
      <c r="C62" s="31" t="s">
        <v>20</v>
      </c>
      <c r="D62" s="107" t="s">
        <v>21</v>
      </c>
      <c r="E62" s="98" t="s">
        <v>22</v>
      </c>
      <c r="F62" s="82" t="s">
        <v>21</v>
      </c>
      <c r="G62" s="98" t="s">
        <v>21</v>
      </c>
      <c r="H62" s="98" t="s">
        <v>22</v>
      </c>
      <c r="I62" s="71" t="s">
        <v>22</v>
      </c>
      <c r="J62" s="98" t="s">
        <v>23</v>
      </c>
      <c r="K62" s="255"/>
      <c r="L62" s="255"/>
      <c r="M62" s="258"/>
      <c r="N62" s="224">
        <v>45993</v>
      </c>
      <c r="O62" s="12"/>
      <c r="P62" s="224">
        <v>45993</v>
      </c>
    </row>
    <row r="63" spans="1:33" s="5" customFormat="1" ht="14.1" customHeight="1" x14ac:dyDescent="0.25">
      <c r="A63" s="101">
        <v>1</v>
      </c>
      <c r="B63" s="108">
        <v>2</v>
      </c>
      <c r="C63" s="108">
        <v>3</v>
      </c>
      <c r="D63" s="108">
        <v>4</v>
      </c>
      <c r="E63" s="108">
        <v>5</v>
      </c>
      <c r="F63" s="108">
        <v>6</v>
      </c>
      <c r="G63" s="109">
        <v>7</v>
      </c>
      <c r="H63" s="108">
        <v>8</v>
      </c>
      <c r="I63" s="108">
        <v>9</v>
      </c>
      <c r="J63" s="108">
        <v>10</v>
      </c>
      <c r="K63" s="108">
        <v>11</v>
      </c>
      <c r="L63" s="108">
        <v>12</v>
      </c>
      <c r="M63" s="110">
        <v>13</v>
      </c>
      <c r="N63" s="228"/>
      <c r="O63" s="12"/>
    </row>
    <row r="64" spans="1:33" s="5" customFormat="1" ht="14.1" customHeight="1" x14ac:dyDescent="0.25">
      <c r="A64" s="115">
        <v>34</v>
      </c>
      <c r="B64" s="150" t="s">
        <v>66</v>
      </c>
      <c r="C64" s="121">
        <v>158</v>
      </c>
      <c r="D64" s="142">
        <v>211.5</v>
      </c>
      <c r="E64" s="14">
        <v>1.02</v>
      </c>
      <c r="F64" s="3">
        <f t="shared" si="20"/>
        <v>211.5</v>
      </c>
      <c r="G64" s="3">
        <f>Лист1!G58</f>
        <v>211</v>
      </c>
      <c r="H64" s="3">
        <f>Лист1!H58</f>
        <v>0.44</v>
      </c>
      <c r="I64" s="3">
        <f>E64-H64</f>
        <v>0.58000000000000007</v>
      </c>
      <c r="J64" s="3">
        <f>Лист1!J58</f>
        <v>0.08</v>
      </c>
      <c r="K64" s="3">
        <f>J64</f>
        <v>0.08</v>
      </c>
      <c r="L64" s="38">
        <f t="shared" si="21"/>
        <v>56.86274509803922</v>
      </c>
      <c r="M64" s="117">
        <v>0.04</v>
      </c>
      <c r="N64" s="223">
        <f>Лист1!N64</f>
        <v>0</v>
      </c>
      <c r="O64" s="12"/>
    </row>
    <row r="65" spans="1:33" s="5" customFormat="1" ht="14.1" customHeight="1" x14ac:dyDescent="0.25">
      <c r="A65" s="115">
        <v>35</v>
      </c>
      <c r="B65" s="150" t="s">
        <v>67</v>
      </c>
      <c r="C65" s="121">
        <v>156.4</v>
      </c>
      <c r="D65" s="142">
        <v>189.2</v>
      </c>
      <c r="E65" s="14">
        <v>1.58</v>
      </c>
      <c r="F65" s="3">
        <f t="shared" si="20"/>
        <v>189.2</v>
      </c>
      <c r="G65" s="3">
        <f>Лист1!G65</f>
        <v>188.7</v>
      </c>
      <c r="H65" s="3">
        <f>Лист1!H65</f>
        <v>0.54</v>
      </c>
      <c r="I65" s="3">
        <f>E65-H65</f>
        <v>1.04</v>
      </c>
      <c r="J65" s="3">
        <f>Лист1!J65</f>
        <v>0.09</v>
      </c>
      <c r="K65" s="3">
        <f>J65</f>
        <v>0.09</v>
      </c>
      <c r="L65" s="38">
        <f t="shared" si="21"/>
        <v>65.822784810126578</v>
      </c>
      <c r="M65" s="117">
        <v>0.06</v>
      </c>
      <c r="N65" s="223">
        <f>Лист1!N65</f>
        <v>0</v>
      </c>
      <c r="O65" s="12"/>
    </row>
    <row r="66" spans="1:33" s="5" customFormat="1" ht="14.1" customHeight="1" x14ac:dyDescent="0.25">
      <c r="A66" s="115">
        <v>36</v>
      </c>
      <c r="B66" s="150" t="s">
        <v>68</v>
      </c>
      <c r="C66" s="121">
        <v>109.5</v>
      </c>
      <c r="D66" s="142">
        <v>184.5</v>
      </c>
      <c r="E66" s="14">
        <v>1.45</v>
      </c>
      <c r="F66" s="3">
        <f t="shared" si="20"/>
        <v>184.5</v>
      </c>
      <c r="G66" s="3">
        <f>Лист1!G66</f>
        <v>184.28</v>
      </c>
      <c r="H66" s="3">
        <f>Лист1!H66</f>
        <v>0.24</v>
      </c>
      <c r="I66" s="3">
        <f>E66-H66</f>
        <v>1.21</v>
      </c>
      <c r="J66" s="3">
        <f>Лист1!J66</f>
        <v>0.08</v>
      </c>
      <c r="K66" s="3">
        <f>J66</f>
        <v>0.08</v>
      </c>
      <c r="L66" s="38">
        <f t="shared" si="21"/>
        <v>83.448275862068968</v>
      </c>
      <c r="M66" s="117">
        <v>7.0000000000000007E-2</v>
      </c>
      <c r="N66" s="223">
        <f>Лист1!N66</f>
        <v>0</v>
      </c>
      <c r="O66" s="12"/>
    </row>
    <row r="67" spans="1:33" s="5" customFormat="1" ht="14.1" customHeight="1" x14ac:dyDescent="0.25">
      <c r="A67" s="115">
        <v>37</v>
      </c>
      <c r="B67" s="155" t="s">
        <v>69</v>
      </c>
      <c r="C67" s="158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7">
        <v>0.08</v>
      </c>
      <c r="N67" s="223">
        <f>Лист1!N67</f>
        <v>0</v>
      </c>
      <c r="O67" s="12"/>
    </row>
    <row r="68" spans="1:33" s="5" customFormat="1" ht="14.1" customHeight="1" x14ac:dyDescent="0.25">
      <c r="A68" s="115">
        <v>38</v>
      </c>
      <c r="B68" s="10" t="s">
        <v>70</v>
      </c>
      <c r="C68" s="118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7">
        <v>0.15</v>
      </c>
      <c r="N68" s="223">
        <f>Лист1!N68</f>
        <v>0</v>
      </c>
      <c r="O68" s="12"/>
    </row>
    <row r="69" spans="1:33" s="5" customFormat="1" ht="14.1" customHeight="1" x14ac:dyDescent="0.25">
      <c r="A69" s="115"/>
      <c r="B69" s="19" t="s">
        <v>35</v>
      </c>
      <c r="C69" s="170">
        <f>C57+C64+C65+C66+C67+C68</f>
        <v>727.13</v>
      </c>
      <c r="D69" s="171"/>
      <c r="E69" s="172">
        <f>E57+E64+E65+E66+E68</f>
        <v>7.67</v>
      </c>
      <c r="F69" s="173"/>
      <c r="G69" s="174"/>
      <c r="H69" s="22">
        <f>H57+H64+H65+H66+H68</f>
        <v>1.3699999999999999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36"/>
      <c r="N69" s="223"/>
      <c r="O69" s="12">
        <f>I69+H69-E69</f>
        <v>0</v>
      </c>
    </row>
    <row r="70" spans="1:33" s="5" customFormat="1" ht="14.1" customHeight="1" x14ac:dyDescent="0.25">
      <c r="A70" s="115"/>
      <c r="B70" s="7" t="s">
        <v>71</v>
      </c>
      <c r="C70" s="175"/>
      <c r="D70" s="176"/>
      <c r="E70" s="177"/>
      <c r="F70" s="176"/>
      <c r="G70" s="178"/>
      <c r="H70" s="176"/>
      <c r="I70" s="176"/>
      <c r="J70" s="133"/>
      <c r="K70" s="176"/>
      <c r="L70" s="179"/>
      <c r="M70" s="176"/>
      <c r="N70" s="223"/>
      <c r="O70" s="12"/>
    </row>
    <row r="71" spans="1:33" s="5" customFormat="1" ht="14.1" customHeight="1" x14ac:dyDescent="0.25">
      <c r="A71" s="115">
        <v>39</v>
      </c>
      <c r="B71" s="6" t="s">
        <v>72</v>
      </c>
      <c r="C71" s="180">
        <v>78</v>
      </c>
      <c r="D71" s="181">
        <v>174.5</v>
      </c>
      <c r="E71" s="182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23">
        <f>Лист1!N71</f>
        <v>0</v>
      </c>
      <c r="O71" s="12"/>
    </row>
    <row r="72" spans="1:33" s="5" customFormat="1" ht="14.1" customHeight="1" x14ac:dyDescent="0.25">
      <c r="A72" s="115">
        <v>40</v>
      </c>
      <c r="B72" s="6" t="s">
        <v>73</v>
      </c>
      <c r="C72" s="121">
        <v>220</v>
      </c>
      <c r="D72" s="142">
        <v>168.8</v>
      </c>
      <c r="E72" s="14">
        <v>4.8</v>
      </c>
      <c r="F72" s="3">
        <f t="shared" si="22"/>
        <v>168.8</v>
      </c>
      <c r="G72" s="3">
        <f>Лист1!G72</f>
        <v>168.46</v>
      </c>
      <c r="H72" s="14">
        <f>Лист1!H72</f>
        <v>0.74800000000000744</v>
      </c>
      <c r="I72" s="14">
        <f t="shared" si="23"/>
        <v>4.0519999999999925</v>
      </c>
      <c r="J72" s="3">
        <f>Лист1!J72</f>
        <v>0</v>
      </c>
      <c r="K72" s="3">
        <f>J72</f>
        <v>0</v>
      </c>
      <c r="L72" s="38">
        <f t="shared" ref="L72" si="24">I72*100/E72</f>
        <v>84.416666666666515</v>
      </c>
      <c r="M72" s="117">
        <v>7.0000000000000007E-2</v>
      </c>
      <c r="N72" s="223">
        <f>Лист1!N72</f>
        <v>0</v>
      </c>
      <c r="O72" s="12"/>
    </row>
    <row r="73" spans="1:33" s="5" customFormat="1" ht="14.1" customHeight="1" x14ac:dyDescent="0.25">
      <c r="A73" s="115"/>
      <c r="B73" s="19" t="s">
        <v>35</v>
      </c>
      <c r="C73" s="135">
        <f>SUM(C71:C72)</f>
        <v>298</v>
      </c>
      <c r="D73" s="20"/>
      <c r="E73" s="183">
        <f>SUM(E71:E72)</f>
        <v>5.9</v>
      </c>
      <c r="F73" s="21"/>
      <c r="G73" s="184"/>
      <c r="H73" s="22">
        <f>SUM(H71:H72)</f>
        <v>1.0180000000000073</v>
      </c>
      <c r="I73" s="22">
        <f>SUM(I71:I72)</f>
        <v>4.8819999999999926</v>
      </c>
      <c r="J73" s="22"/>
      <c r="K73" s="144"/>
      <c r="L73" s="26">
        <f>I73*100/E73</f>
        <v>82.745762711864273</v>
      </c>
      <c r="M73" s="136"/>
      <c r="N73" s="223"/>
      <c r="O73" s="12">
        <f>I73+H73-E73</f>
        <v>0</v>
      </c>
      <c r="AG73" s="217">
        <f>I73+H73-E73</f>
        <v>0</v>
      </c>
    </row>
    <row r="74" spans="1:33" s="5" customFormat="1" ht="14.1" customHeight="1" x14ac:dyDescent="0.25">
      <c r="A74" s="115"/>
      <c r="B74" s="112" t="s">
        <v>74</v>
      </c>
      <c r="C74" s="123"/>
      <c r="D74" s="125"/>
      <c r="E74" s="185"/>
      <c r="F74" s="185"/>
      <c r="G74" s="186"/>
      <c r="H74" s="185"/>
      <c r="I74" s="185"/>
      <c r="J74" s="185"/>
      <c r="K74" s="185"/>
      <c r="L74" s="187"/>
      <c r="M74" s="27"/>
      <c r="N74" s="223"/>
      <c r="O74" s="12"/>
    </row>
    <row r="75" spans="1:33" s="5" customFormat="1" ht="14.1" customHeight="1" x14ac:dyDescent="0.25">
      <c r="A75" s="115">
        <v>41</v>
      </c>
      <c r="B75" s="10" t="s">
        <v>75</v>
      </c>
      <c r="C75" s="118">
        <v>54.1</v>
      </c>
      <c r="D75" s="35">
        <v>152.5</v>
      </c>
      <c r="E75" s="188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9">
        <v>0.05</v>
      </c>
      <c r="N75" s="223">
        <f>Лист1!N75</f>
        <v>0</v>
      </c>
      <c r="O75" s="12">
        <f>I75+H75-E75</f>
        <v>0</v>
      </c>
      <c r="AG75" s="217">
        <f>I75+H75-E75</f>
        <v>0</v>
      </c>
    </row>
    <row r="76" spans="1:33" s="5" customFormat="1" ht="14.1" customHeight="1" x14ac:dyDescent="0.25">
      <c r="A76" s="115"/>
      <c r="B76" s="189" t="s">
        <v>76</v>
      </c>
      <c r="C76" s="190"/>
      <c r="D76" s="116"/>
      <c r="E76" s="191"/>
      <c r="F76" s="116"/>
      <c r="G76" s="192"/>
      <c r="H76" s="188"/>
      <c r="I76" s="14"/>
      <c r="J76" s="35"/>
      <c r="K76" s="116"/>
      <c r="L76" s="42"/>
      <c r="M76" s="116"/>
      <c r="N76" s="226"/>
      <c r="O76" s="12"/>
    </row>
    <row r="77" spans="1:33" s="5" customFormat="1" ht="14.1" customHeight="1" x14ac:dyDescent="0.25">
      <c r="A77" s="115">
        <v>42</v>
      </c>
      <c r="B77" s="193" t="s">
        <v>77</v>
      </c>
      <c r="C77" s="3">
        <v>59.6</v>
      </c>
      <c r="D77" s="194">
        <v>160</v>
      </c>
      <c r="E77" s="195">
        <v>1.19</v>
      </c>
      <c r="F77" s="3">
        <f>D77</f>
        <v>160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94">
        <f>J77</f>
        <v>0.01</v>
      </c>
      <c r="L77" s="38">
        <f>I77*100/E77</f>
        <v>100</v>
      </c>
      <c r="M77" s="196">
        <v>0.01</v>
      </c>
      <c r="N77" s="223">
        <v>0.1</v>
      </c>
      <c r="O77" s="12">
        <f>I77+H77-E77</f>
        <v>0</v>
      </c>
      <c r="AG77" s="217">
        <f>I77+H77-E77</f>
        <v>0</v>
      </c>
    </row>
    <row r="78" spans="1:33" s="5" customFormat="1" ht="14.1" customHeight="1" x14ac:dyDescent="0.25">
      <c r="A78" s="154"/>
      <c r="B78" s="7" t="s">
        <v>92</v>
      </c>
      <c r="C78" s="197"/>
      <c r="D78" s="118"/>
      <c r="E78" s="198"/>
      <c r="F78" s="118"/>
      <c r="G78" s="199"/>
      <c r="H78" s="118"/>
      <c r="I78" s="198"/>
      <c r="J78" s="118"/>
      <c r="K78" s="118"/>
      <c r="L78" s="200"/>
      <c r="M78" s="169"/>
      <c r="N78" s="226"/>
      <c r="O78" s="12"/>
    </row>
    <row r="79" spans="1:33" s="5" customFormat="1" ht="14.1" customHeight="1" x14ac:dyDescent="0.25">
      <c r="A79" s="37">
        <v>43</v>
      </c>
      <c r="B79" s="6" t="s">
        <v>93</v>
      </c>
      <c r="C79" s="201">
        <v>175</v>
      </c>
      <c r="D79" s="202">
        <v>97.2</v>
      </c>
      <c r="E79" s="203">
        <v>1.66</v>
      </c>
      <c r="F79" s="204">
        <f t="shared" ref="F79" si="26">D79</f>
        <v>97.2</v>
      </c>
      <c r="G79" s="194">
        <v>97.2</v>
      </c>
      <c r="H79" s="195">
        <v>0</v>
      </c>
      <c r="I79" s="14">
        <f>E79-H79</f>
        <v>1.66</v>
      </c>
      <c r="J79" s="195">
        <v>0.17</v>
      </c>
      <c r="K79" s="195">
        <f>J79</f>
        <v>0.17</v>
      </c>
      <c r="L79" s="23">
        <v>100</v>
      </c>
      <c r="M79" s="194">
        <v>0.01</v>
      </c>
      <c r="N79" s="223">
        <v>0</v>
      </c>
      <c r="O79" s="12">
        <f>I79+H79-E79</f>
        <v>0</v>
      </c>
      <c r="AG79" s="217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9"/>
      <c r="D80" s="118"/>
      <c r="E80" s="198"/>
      <c r="F80" s="118"/>
      <c r="G80" s="199"/>
      <c r="H80" s="118"/>
      <c r="I80" s="198"/>
      <c r="J80" s="118"/>
      <c r="K80" s="118"/>
      <c r="L80" s="200"/>
      <c r="M80" s="169"/>
      <c r="N80" s="226"/>
      <c r="O80" s="12"/>
    </row>
    <row r="81" spans="1:34" s="5" customFormat="1" ht="14.1" customHeight="1" x14ac:dyDescent="0.25">
      <c r="A81" s="37">
        <v>44</v>
      </c>
      <c r="B81" s="13" t="s">
        <v>79</v>
      </c>
      <c r="C81" s="202">
        <v>135</v>
      </c>
      <c r="D81" s="202">
        <v>139.19999999999999</v>
      </c>
      <c r="E81" s="203">
        <v>2.16</v>
      </c>
      <c r="F81" s="204">
        <f>D81</f>
        <v>139.19999999999999</v>
      </c>
      <c r="G81" s="194">
        <v>139.08000000000001</v>
      </c>
      <c r="H81" s="195">
        <v>0.16</v>
      </c>
      <c r="I81" s="14">
        <f>E81-H81</f>
        <v>2</v>
      </c>
      <c r="J81" s="195">
        <v>1E-3</v>
      </c>
      <c r="K81" s="195">
        <f>J81</f>
        <v>1E-3</v>
      </c>
      <c r="L81" s="205">
        <v>98</v>
      </c>
      <c r="M81" s="194">
        <v>0.01</v>
      </c>
      <c r="N81" s="225">
        <v>0.1</v>
      </c>
      <c r="O81" s="12">
        <f>I81+H81-E81</f>
        <v>0</v>
      </c>
      <c r="AG81" s="217">
        <f>I81+H81-E81</f>
        <v>0</v>
      </c>
    </row>
    <row r="82" spans="1:34" s="5" customFormat="1" ht="14.1" customHeight="1" x14ac:dyDescent="0.25">
      <c r="A82" s="115"/>
      <c r="B82" s="19" t="s">
        <v>80</v>
      </c>
      <c r="C82" s="123"/>
      <c r="D82" s="118"/>
      <c r="E82" s="198"/>
      <c r="F82" s="118"/>
      <c r="G82" s="118"/>
      <c r="H82" s="118"/>
      <c r="I82" s="118"/>
      <c r="J82" s="118"/>
      <c r="K82" s="118"/>
      <c r="L82" s="200"/>
      <c r="M82" s="206"/>
      <c r="N82" s="226"/>
      <c r="O82" s="12"/>
    </row>
    <row r="83" spans="1:34" s="5" customFormat="1" ht="14.1" customHeight="1" x14ac:dyDescent="0.25">
      <c r="A83" s="115"/>
      <c r="B83" s="207" t="s">
        <v>81</v>
      </c>
      <c r="C83" s="99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8.8598097999999545</v>
      </c>
      <c r="I83" s="22">
        <f>I25+I33+I38+I43+I55+I69+I75+I77+I81+I79+I73</f>
        <v>103.31419020000004</v>
      </c>
      <c r="J83" s="21"/>
      <c r="K83" s="21"/>
      <c r="L83" s="26">
        <f>I83*100/E83</f>
        <v>92.101726068429443</v>
      </c>
      <c r="M83" s="27"/>
      <c r="N83" s="225"/>
      <c r="O83" s="12">
        <f>I83+H83-E83</f>
        <v>0</v>
      </c>
      <c r="AG83" s="215">
        <f>I83+H83-E83</f>
        <v>0</v>
      </c>
      <c r="AH83" s="217">
        <f>I83+H83-E83</f>
        <v>0</v>
      </c>
    </row>
    <row r="84" spans="1:34" s="5" customFormat="1" x14ac:dyDescent="0.25">
      <c r="A84" s="88"/>
      <c r="B84" s="243" t="s">
        <v>88</v>
      </c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26"/>
    </row>
    <row r="85" spans="1:34" s="5" customFormat="1" x14ac:dyDescent="0.25">
      <c r="A85" s="89">
        <v>1</v>
      </c>
      <c r="B85" s="87" t="s">
        <v>89</v>
      </c>
      <c r="C85" s="90">
        <v>116.98</v>
      </c>
      <c r="D85" s="90">
        <v>176.4</v>
      </c>
      <c r="E85" s="90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90">
        <f>Лист1!J81</f>
        <v>0.02</v>
      </c>
      <c r="K85" s="90">
        <f>J85</f>
        <v>0.02</v>
      </c>
      <c r="L85" s="23">
        <f>I85*100/E85</f>
        <v>55.38898305084718</v>
      </c>
      <c r="M85" s="90"/>
      <c r="N85" s="223">
        <f>Лист1!N81</f>
        <v>0</v>
      </c>
      <c r="O85" s="24"/>
    </row>
    <row r="86" spans="1:34" x14ac:dyDescent="0.25">
      <c r="A86" s="91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168.89</v>
      </c>
      <c r="H86" s="3">
        <f>Лист1!H82</f>
        <v>2.0679000000000465</v>
      </c>
      <c r="I86" s="3">
        <f>E86-H86</f>
        <v>1.9920999999999531</v>
      </c>
      <c r="J86" s="14">
        <f>Лист1!J82</f>
        <v>4.2000000000000003E-2</v>
      </c>
      <c r="K86" s="14">
        <f>J86</f>
        <v>4.2000000000000003E-2</v>
      </c>
      <c r="L86" s="23">
        <f>I86*100/E86</f>
        <v>49.066502463053041</v>
      </c>
      <c r="M86" s="3"/>
      <c r="N86" s="223">
        <f>Лист1!N82</f>
        <v>0</v>
      </c>
    </row>
    <row r="87" spans="1:34" x14ac:dyDescent="0.25">
      <c r="A87" s="91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23"/>
    </row>
    <row r="88" spans="1:34" x14ac:dyDescent="0.25">
      <c r="A88" s="92"/>
      <c r="B88" s="93"/>
      <c r="C88" s="21">
        <f>SUM(C85:C87)</f>
        <v>496.18</v>
      </c>
      <c r="D88" s="21"/>
      <c r="E88" s="21">
        <f>SUM(E85:E87)</f>
        <v>7.42</v>
      </c>
      <c r="F88" s="21"/>
      <c r="G88" s="94"/>
      <c r="H88" s="22">
        <f>SUM(H85:H87)</f>
        <v>3.8443200000000459</v>
      </c>
      <c r="I88" s="22">
        <f>SUM(I85:I87)</f>
        <v>3.5756799999999531</v>
      </c>
      <c r="J88" s="21"/>
      <c r="K88" s="21"/>
      <c r="L88" s="26">
        <f>I88*100/E88</f>
        <v>48.189757412398293</v>
      </c>
      <c r="M88" s="21"/>
      <c r="N88" s="223"/>
      <c r="AG88" s="215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95" t="s">
        <v>94</v>
      </c>
      <c r="N89" s="5" t="s">
        <v>52</v>
      </c>
    </row>
    <row r="92" spans="1:34" x14ac:dyDescent="0.25">
      <c r="AH92" s="218">
        <f>I83</f>
        <v>103.31419020000004</v>
      </c>
    </row>
  </sheetData>
  <mergeCells count="18"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  <mergeCell ref="B5:M5"/>
    <mergeCell ref="B6:M6"/>
    <mergeCell ref="B7:M7"/>
    <mergeCell ref="C8:E8"/>
    <mergeCell ref="F8:K8"/>
    <mergeCell ref="L8:L12"/>
    <mergeCell ref="M8:M12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2025-12-30T08:32:47Z</cp:lastPrinted>
  <dcterms:created xsi:type="dcterms:W3CDTF">2023-05-23T07:28:04Z</dcterms:created>
  <dcterms:modified xsi:type="dcterms:W3CDTF">2025-12-30T09:22:36Z</dcterms:modified>
</cp:coreProperties>
</file>