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90" windowWidth="11235" windowHeight="10020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H71" i="1" l="1"/>
  <c r="I45" i="1"/>
  <c r="H81" i="1" l="1"/>
  <c r="I44" i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41" i="1"/>
  <c r="H38" i="4" s="1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15" i="1" l="1"/>
  <c r="H12" i="4" s="1"/>
  <c r="H50" i="1" l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H82" i="4" s="1"/>
  <c r="G81" i="4"/>
  <c r="H81" i="4" s="1"/>
  <c r="I81" i="4" s="1"/>
  <c r="L81" i="4" s="1"/>
  <c r="F83" i="4"/>
  <c r="F82" i="4"/>
  <c r="F81" i="4"/>
  <c r="K81" i="1"/>
  <c r="I81" i="1"/>
  <c r="L81" i="1" s="1"/>
  <c r="E83" i="1"/>
  <c r="H82" i="1"/>
  <c r="I82" i="1" s="1"/>
  <c r="L82" i="1" s="1"/>
  <c r="F82" i="1"/>
  <c r="F81" i="1"/>
  <c r="K80" i="1"/>
  <c r="H80" i="1"/>
  <c r="F80" i="1"/>
  <c r="I82" i="4" l="1"/>
  <c r="H84" i="4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H32" i="4" s="1"/>
  <c r="E42" i="1"/>
  <c r="E37" i="1"/>
  <c r="E32" i="1"/>
  <c r="E24" i="1"/>
  <c r="H29" i="1" l="1"/>
  <c r="H26" i="4" s="1"/>
  <c r="H28" i="1"/>
  <c r="H25" i="4" s="1"/>
  <c r="H27" i="1" l="1"/>
  <c r="H24" i="4" s="1"/>
  <c r="I28" i="1" l="1"/>
  <c r="H34" i="1" l="1"/>
  <c r="H31" i="4" s="1"/>
  <c r="H31" i="1"/>
  <c r="H28" i="4" s="1"/>
  <c r="H30" i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7" i="1"/>
  <c r="H68" i="1" s="1"/>
  <c r="H40" i="1" l="1"/>
  <c r="L28" i="1" l="1"/>
  <c r="I31" i="1"/>
  <c r="I30" i="1" l="1"/>
  <c r="H17" i="1" l="1"/>
  <c r="H14" i="4" s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I52" i="1" s="1"/>
  <c r="H51" i="1"/>
  <c r="H48" i="4" s="1"/>
  <c r="I50" i="1"/>
  <c r="H42" i="1"/>
  <c r="H19" i="1"/>
  <c r="H16" i="4" s="1"/>
  <c r="H16" i="1"/>
  <c r="H13" i="4" s="1"/>
  <c r="H24" i="1" l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I23" i="4" l="1"/>
  <c r="B3" i="4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I56" i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<sst xmlns="http://schemas.openxmlformats.org/spreadsheetml/2006/main" count="268" uniqueCount="97">
  <si>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</si>
  <si>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</si>
  <si>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</si>
  <si>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</si>
  <si>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</si>
  <si>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</si>
  <si>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</si>
  <si>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</si>
  <si>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</si>
  <si>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</si>
  <si>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</si>
  <si>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</si>
  <si>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</si>
  <si>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</si>
  <si>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</si>
  <si>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</si>
  <si>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</si>
  <si>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</si>
  <si>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</si>
  <si>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</si>
  <si>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</si>
  <si>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</si>
  <si>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</si>
  <si>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</si>
  <si>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</si>
  <si>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</si>
  <si>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</si>
  <si>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</si>
  <si>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</si>
  <si>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</si>
  <si>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</si>
  <si>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</si>
  <si>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</si>
  <si>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</si>
  <si>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</si>
  <si>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</si>
  <si>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</si>
  <si>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</si>
  <si>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</si>
  <si>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</si>
  <si>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</si>
  <si>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</si>
  <si>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</si>
  <si>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</si>
  <si>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</si>
  <si>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</si>
  <si>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</si>
  <si>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</si>
  <si>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</si>
  <si>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</si>
  <si>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</si>
  <si>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</si>
  <si>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</si>
  <si>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</si>
  <si>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</si>
  <si>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</si>
  <si>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</si>
  <si>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</si>
  <si>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</si>
  <si>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</si>
  <si>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</si>
  <si>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</si>
  <si>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</si>
  <si>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</si>
  <si>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</si>
  <si>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</si>
  <si>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</si>
  <si>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</si>
  <si>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</si>
  <si>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</si>
  <si>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</si>
  <si>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</si>
  <si>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</si>
  <si>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</si>
  <si>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</si>
  <si>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</si>
  <si>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</si>
  <si>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</si>
  <si>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</si>
  <si>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</si>
  <si>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</si>
  <si>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</si>
  <si>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</si>
  <si>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</si>
  <si>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</si>
  <si>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</si>
  <si>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</si>
  <si>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</si>
  <si>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</si>
  <si>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</si>
  <si>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</si>
  <si>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</si>
  <si>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</si>
  <si>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</si>
  <si>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</si>
  <si>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</si>
  <si>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23 вересня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</si>
</sst>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73" activePane="bottomRight" state="frozen"/>
      <selection pane="topRight"/>
      <selection pane="bottomLeft"/>
      <selection pane="bottomRight" activeCell="J3" sqref="J3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28" t="s">
        <v>0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31"/>
    </row>
    <row r="5" spans="1:16" ht="13.5" customHeight="1" x14ac:dyDescent="0.25">
      <c r="A5" s="33"/>
      <c r="B5" s="228" t="s">
        <v>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31"/>
    </row>
    <row r="6" spans="1:16" ht="12.75" customHeight="1" x14ac:dyDescent="0.25">
      <c r="A6" s="33"/>
      <c r="B6" s="229" t="s">
        <v>96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1"/>
    </row>
    <row r="7" spans="1:16" ht="12.75" customHeight="1" x14ac:dyDescent="0.25">
      <c r="A7" s="32"/>
      <c r="B7" s="82" t="s">
        <v>52</v>
      </c>
      <c r="C7" s="230" t="s">
        <v>2</v>
      </c>
      <c r="D7" s="231"/>
      <c r="E7" s="231"/>
      <c r="F7" s="232" t="s">
        <v>3</v>
      </c>
      <c r="G7" s="232"/>
      <c r="H7" s="232"/>
      <c r="I7" s="232"/>
      <c r="J7" s="232"/>
      <c r="K7" s="232"/>
      <c r="L7" s="233" t="s">
        <v>4</v>
      </c>
      <c r="M7" s="234" t="s">
        <v>5</v>
      </c>
      <c r="N7" s="240"/>
    </row>
    <row r="8" spans="1:16" x14ac:dyDescent="0.25">
      <c r="A8" s="58"/>
      <c r="B8" s="235" t="s">
        <v>6</v>
      </c>
      <c r="C8" s="90" t="s">
        <v>7</v>
      </c>
      <c r="D8" s="86" t="s">
        <v>8</v>
      </c>
      <c r="E8" s="236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3" t="s">
        <v>83</v>
      </c>
      <c r="L8" s="233"/>
      <c r="M8" s="234"/>
      <c r="N8" s="240"/>
      <c r="O8" s="213"/>
      <c r="P8" s="213"/>
    </row>
    <row r="9" spans="1:16" x14ac:dyDescent="0.25">
      <c r="A9" s="58"/>
      <c r="B9" s="235"/>
      <c r="C9" s="91"/>
      <c r="D9" s="76"/>
      <c r="E9" s="237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3"/>
      <c r="L9" s="233"/>
      <c r="M9" s="234"/>
      <c r="N9" s="240"/>
      <c r="O9" s="213"/>
      <c r="P9" s="213"/>
    </row>
    <row r="10" spans="1:16" x14ac:dyDescent="0.25">
      <c r="A10" s="58"/>
      <c r="B10" s="79"/>
      <c r="C10" s="91"/>
      <c r="D10" s="76"/>
      <c r="E10" s="237"/>
      <c r="F10" s="76" t="s">
        <v>17</v>
      </c>
      <c r="G10" s="74"/>
      <c r="H10" s="49"/>
      <c r="I10" s="85"/>
      <c r="J10" s="76"/>
      <c r="K10" s="233"/>
      <c r="L10" s="233"/>
      <c r="M10" s="234"/>
      <c r="N10" s="240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8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3"/>
      <c r="L11" s="233"/>
      <c r="M11" s="234"/>
      <c r="N11" s="240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v>176.3</v>
      </c>
      <c r="G14" s="3">
        <v>175.91</v>
      </c>
      <c r="H14" s="3">
        <f>(D14-G14)*10000*C14/1000000</f>
        <v>3.4421546000000109</v>
      </c>
      <c r="I14" s="3">
        <f>E14-H14</f>
        <v>4.7978453999999893</v>
      </c>
      <c r="J14" s="3">
        <v>0.35</v>
      </c>
      <c r="K14" s="3">
        <f>J14</f>
        <v>0.35</v>
      </c>
      <c r="L14" s="26">
        <f t="shared" ref="L14:L22" si="0">I14*100/E14</f>
        <v>58.226279126213456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167.38</v>
      </c>
      <c r="H15" s="3">
        <f>(D15-G15)*10000*C15/1000000</f>
        <v>0.14400000000000548</v>
      </c>
      <c r="I15" s="3">
        <f t="shared" ref="I15:I22" si="1">E15-H15</f>
        <v>3.2959999999999945</v>
      </c>
      <c r="J15" s="3">
        <v>0.56000000000000005</v>
      </c>
      <c r="K15" s="3">
        <f>J15</f>
        <v>0.56000000000000005</v>
      </c>
      <c r="L15" s="26">
        <f>I15*100/E15</f>
        <v>95.813953488371936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v>164</v>
      </c>
      <c r="G16" s="3">
        <v>163.54</v>
      </c>
      <c r="H16" s="3">
        <f t="shared" ref="H16:H19" si="2">(D16-G16)*10000*C16/1000000</f>
        <v>1.0120000000000176</v>
      </c>
      <c r="I16" s="3">
        <f t="shared" si="1"/>
        <v>0.48799999999998245</v>
      </c>
      <c r="J16" s="3">
        <v>0.8</v>
      </c>
      <c r="K16" s="3">
        <f>J16</f>
        <v>0.8</v>
      </c>
      <c r="L16" s="26">
        <f>I16*100/E16</f>
        <v>32.533333333332159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157.28</v>
      </c>
      <c r="H17" s="3">
        <f>(D17-G17)*10000*C17/1000000</f>
        <v>1.1845239999999937</v>
      </c>
      <c r="I17" s="3">
        <f t="shared" si="1"/>
        <v>15.775476000000006</v>
      </c>
      <c r="J17" s="3">
        <v>1.5</v>
      </c>
      <c r="K17" s="3">
        <f t="shared" ref="K17:K23" si="3">J17</f>
        <v>1.5</v>
      </c>
      <c r="L17" s="26">
        <f t="shared" si="0"/>
        <v>93.015778301886826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144.4</v>
      </c>
      <c r="H18" s="3">
        <f>(D18-G18)*10000*C18/1000000</f>
        <v>0</v>
      </c>
      <c r="I18" s="3">
        <f t="shared" si="1"/>
        <v>2.42</v>
      </c>
      <c r="J18" s="3">
        <v>1.5</v>
      </c>
      <c r="K18" s="3">
        <f t="shared" si="3"/>
        <v>1.5</v>
      </c>
      <c r="L18" s="26">
        <f t="shared" si="0"/>
        <v>100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142.75</v>
      </c>
      <c r="H19" s="3">
        <f t="shared" si="2"/>
        <v>0</v>
      </c>
      <c r="I19" s="3">
        <f t="shared" si="1"/>
        <v>1.56</v>
      </c>
      <c r="J19" s="3">
        <v>1.5</v>
      </c>
      <c r="K19" s="3">
        <f t="shared" si="3"/>
        <v>1.5</v>
      </c>
      <c r="L19" s="26">
        <f t="shared" si="0"/>
        <v>100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v>130.9</v>
      </c>
      <c r="G20" s="3">
        <v>130.94</v>
      </c>
      <c r="H20" s="3">
        <f>(D20-G20)*10000*C20/1000000</f>
        <v>2.1581999999999888</v>
      </c>
      <c r="I20" s="3">
        <f t="shared" si="1"/>
        <v>1.1118000000000112</v>
      </c>
      <c r="J20" s="3">
        <v>2.31</v>
      </c>
      <c r="K20" s="3">
        <f t="shared" si="3"/>
        <v>2.31</v>
      </c>
      <c r="L20" s="26">
        <f t="shared" si="0"/>
        <v>34.000000000000341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127.1</v>
      </c>
      <c r="H21" s="3">
        <f>(D21-G21)*10000*C21/1000000</f>
        <v>0.21000000000000796</v>
      </c>
      <c r="I21" s="3">
        <f t="shared" si="1"/>
        <v>1.539999999999992</v>
      </c>
      <c r="J21" s="3">
        <v>2.37</v>
      </c>
      <c r="K21" s="3">
        <f t="shared" si="3"/>
        <v>2.37</v>
      </c>
      <c r="L21" s="26">
        <f t="shared" si="0"/>
        <v>87.999999999999545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v>113.2</v>
      </c>
      <c r="G22" s="3">
        <v>113.03</v>
      </c>
      <c r="H22" s="3">
        <f>(D22-G22)*10000*C22/1000000</f>
        <v>5.5506000000000286</v>
      </c>
      <c r="I22" s="3">
        <f t="shared" si="1"/>
        <v>10.149399999999972</v>
      </c>
      <c r="J22" s="3">
        <v>2.4</v>
      </c>
      <c r="K22" s="3">
        <f>J22</f>
        <v>2.4</v>
      </c>
      <c r="L22" s="26">
        <f t="shared" si="0"/>
        <v>64.645859872611283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99.66</v>
      </c>
      <c r="H23" s="3">
        <f>(D23-G23)*10000*C23/1000000</f>
        <v>0.25500000000000966</v>
      </c>
      <c r="I23" s="3">
        <f>E23-H23</f>
        <v>3.4949999999999903</v>
      </c>
      <c r="J23" s="3">
        <v>1.7</v>
      </c>
      <c r="K23" s="3">
        <f t="shared" si="3"/>
        <v>1.7</v>
      </c>
      <c r="L23" s="26">
        <f>I23*100/E23</f>
        <v>93.199999999999747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13.956478600000061</v>
      </c>
      <c r="I24" s="24">
        <f>SUM(I14:I23)</f>
        <v>44.633521399999935</v>
      </c>
      <c r="J24" s="23"/>
      <c r="K24" s="23"/>
      <c r="L24" s="29">
        <f>I24*100/E24</f>
        <v>76.179418672128236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191.61</v>
      </c>
      <c r="H26" s="17">
        <v>0</v>
      </c>
      <c r="I26" s="17">
        <v>1.4039999999999999</v>
      </c>
      <c r="J26" s="3">
        <v>7.0000000000000007E-2</v>
      </c>
      <c r="K26" s="3">
        <f t="shared" ref="K26:K31" si="5">J26</f>
        <v>7.0000000000000007E-2</v>
      </c>
      <c r="L26" s="26">
        <f>I26*100/E26</f>
        <v>99.999999999999986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182.21</v>
      </c>
      <c r="H28" s="3">
        <f>(D28-G28)*10000*C28/1000000</f>
        <v>0.67859999999998133</v>
      </c>
      <c r="I28" s="17">
        <f>E28-H28</f>
        <v>3.2514000000000189</v>
      </c>
      <c r="J28" s="3">
        <v>0.6</v>
      </c>
      <c r="K28" s="3">
        <f t="shared" si="5"/>
        <v>0.6</v>
      </c>
      <c r="L28" s="26">
        <f>I28*100/E28</f>
        <v>82.732824427481404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191.71</v>
      </c>
      <c r="H29" s="3">
        <f>(D29-G29)*10000*C29/1000000</f>
        <v>0.51349999999999485</v>
      </c>
      <c r="I29" s="17">
        <f t="shared" ref="I29:I30" si="7">E29-H29</f>
        <v>0.55650000000000521</v>
      </c>
      <c r="J29" s="17">
        <v>5.0000000000000001E-3</v>
      </c>
      <c r="K29" s="17">
        <f t="shared" si="5"/>
        <v>5.0000000000000001E-3</v>
      </c>
      <c r="L29" s="26">
        <f>I29*100/E29</f>
        <v>52.009345794393013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178.95</v>
      </c>
      <c r="H30" s="3">
        <f>(D30-G30)*10000*C30/1000000</f>
        <v>0.14550000000000551</v>
      </c>
      <c r="I30" s="17">
        <f t="shared" si="7"/>
        <v>1.6044999999999945</v>
      </c>
      <c r="J30" s="3">
        <v>0.08</v>
      </c>
      <c r="K30" s="3">
        <f t="shared" si="5"/>
        <v>0.08</v>
      </c>
      <c r="L30" s="26">
        <f t="shared" ref="L30" si="8">I30*100/E30</f>
        <v>91.685714285713971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173.8</v>
      </c>
      <c r="H31" s="3">
        <f>(D31-G31)*10000*C31/1000000</f>
        <v>0.21849999999999029</v>
      </c>
      <c r="I31" s="17">
        <f>E31-H31</f>
        <v>0.81150000000000977</v>
      </c>
      <c r="J31" s="3">
        <v>0.09</v>
      </c>
      <c r="K31" s="3">
        <f t="shared" si="5"/>
        <v>0.09</v>
      </c>
      <c r="L31" s="26">
        <f>I31*100/E31</f>
        <v>78.786407766991232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1.8060999999999721</v>
      </c>
      <c r="I32" s="25">
        <f>SUM(I26:I31)</f>
        <v>8.6779000000000277</v>
      </c>
      <c r="J32" s="24"/>
      <c r="K32" s="24"/>
      <c r="L32" s="29">
        <f>I32*100/E32</f>
        <v>82.772796642503124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189.26</v>
      </c>
      <c r="H34" s="17">
        <f>(D34-G34)*10000*C34/1000000</f>
        <v>0.13680000000000517</v>
      </c>
      <c r="I34" s="3">
        <f>E34-H34</f>
        <v>1.0531999999999948</v>
      </c>
      <c r="J34" s="3">
        <v>0.01</v>
      </c>
      <c r="K34" s="3">
        <f>J34</f>
        <v>0.01</v>
      </c>
      <c r="L34" s="26">
        <f t="shared" ref="L34:L36" si="10">I34*100/E34</f>
        <v>88.504201680671841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185.23</v>
      </c>
      <c r="H35" s="17">
        <f>(D35-G35)*10000*C35/1000000</f>
        <v>0.28080000000001065</v>
      </c>
      <c r="I35" s="17">
        <f>E35-H35</f>
        <v>1.5491999999999895</v>
      </c>
      <c r="J35" s="3">
        <v>0.01</v>
      </c>
      <c r="K35" s="3">
        <f>J35</f>
        <v>0.01</v>
      </c>
      <c r="L35" s="26">
        <f t="shared" si="10"/>
        <v>84.655737704917442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180.19</v>
      </c>
      <c r="H36" s="17">
        <f>(D36-G36)*10000*C36/1000000</f>
        <v>0.2623999999999978</v>
      </c>
      <c r="I36" s="17">
        <f>E36-H36</f>
        <v>0.75760000000000227</v>
      </c>
      <c r="J36" s="3">
        <v>0.01</v>
      </c>
      <c r="K36" s="3">
        <f>J36</f>
        <v>0.01</v>
      </c>
      <c r="L36" s="26">
        <f t="shared" si="10"/>
        <v>74.274509803921802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0.6800000000000137</v>
      </c>
      <c r="I37" s="24">
        <f>SUM(I34:I36)</f>
        <v>3.3599999999999866</v>
      </c>
      <c r="J37" s="24"/>
      <c r="K37" s="24"/>
      <c r="L37" s="29">
        <f>I37*100/E37</f>
        <v>83.16831683168283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176.48</v>
      </c>
      <c r="H40" s="3">
        <f>(D40-G40)*10000*C40/1000000</f>
        <v>0.3265600000000064</v>
      </c>
      <c r="I40" s="3">
        <f>E40-H40</f>
        <v>1.0834399999999935</v>
      </c>
      <c r="J40" s="3">
        <v>0.01</v>
      </c>
      <c r="K40" s="3">
        <f>J40</f>
        <v>0.01</v>
      </c>
      <c r="L40" s="26">
        <f t="shared" si="13"/>
        <v>76.839716312056282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175</v>
      </c>
      <c r="H41" s="3">
        <f>(D41-G41)*10000*C41/1000000</f>
        <v>0.14000000000000001</v>
      </c>
      <c r="I41" s="3">
        <f>E41-H41</f>
        <v>1.0299999999999998</v>
      </c>
      <c r="J41" s="3">
        <v>0.01</v>
      </c>
      <c r="K41" s="3">
        <f>J41</f>
        <v>0.01</v>
      </c>
      <c r="L41" s="26">
        <f t="shared" si="13"/>
        <v>88.034188034188034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0.80006000000000643</v>
      </c>
      <c r="I42" s="24">
        <f>SUM(I39:I41)</f>
        <v>2.8599399999999933</v>
      </c>
      <c r="J42" s="24"/>
      <c r="K42" s="24"/>
      <c r="L42" s="29">
        <f>I42*100/E42</f>
        <v>78.140437158469766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211.5</v>
      </c>
      <c r="H44" s="3">
        <v>1.42</v>
      </c>
      <c r="I44" s="3">
        <f>E44-H44</f>
        <v>1.0500000000000003</v>
      </c>
      <c r="J44" s="3">
        <v>0.15</v>
      </c>
      <c r="K44" s="3">
        <f t="shared" ref="K44" si="15">J44</f>
        <v>0.15</v>
      </c>
      <c r="L44" s="26">
        <f t="shared" ref="L44:L53" si="16">I44*100/E44</f>
        <v>42.510121457489888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195.25</v>
      </c>
      <c r="H45" s="3">
        <v>0.16</v>
      </c>
      <c r="I45" s="3">
        <f>E45-H45</f>
        <v>0.44999999999999996</v>
      </c>
      <c r="J45" s="3">
        <v>0.15</v>
      </c>
      <c r="K45" s="3">
        <f>J45</f>
        <v>0.15</v>
      </c>
      <c r="L45" s="26">
        <f t="shared" si="16"/>
        <v>73.770491803278674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191.5</v>
      </c>
      <c r="H46" s="3">
        <v>0.26</v>
      </c>
      <c r="I46" s="3">
        <f t="shared" ref="I46:I53" si="17">E46-H46</f>
        <v>1.48</v>
      </c>
      <c r="J46" s="3">
        <v>0.15</v>
      </c>
      <c r="K46" s="3">
        <f>J46</f>
        <v>0.15</v>
      </c>
      <c r="L46" s="26">
        <f>I46*100/E46</f>
        <v>85.05747126436782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189.43</v>
      </c>
      <c r="H47" s="3">
        <v>0.13</v>
      </c>
      <c r="I47" s="3">
        <f t="shared" si="17"/>
        <v>1.7999999999999998</v>
      </c>
      <c r="J47" s="3">
        <v>0.2</v>
      </c>
      <c r="K47" s="3">
        <f>J47</f>
        <v>0.2</v>
      </c>
      <c r="L47" s="26">
        <f t="shared" si="16"/>
        <v>93.264248704663203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185.59</v>
      </c>
      <c r="H48" s="3">
        <v>0.21</v>
      </c>
      <c r="I48" s="3">
        <f t="shared" si="17"/>
        <v>0.8600000000000001</v>
      </c>
      <c r="J48" s="3">
        <v>0.3</v>
      </c>
      <c r="K48" s="3">
        <f t="shared" ref="K48:K53" si="18">J48</f>
        <v>0.3</v>
      </c>
      <c r="L48" s="26">
        <f t="shared" si="16"/>
        <v>80.37383177570095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182.05</v>
      </c>
      <c r="H49" s="3">
        <v>0.34</v>
      </c>
      <c r="I49" s="3">
        <f t="shared" si="17"/>
        <v>1.1299999999999999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172.98</v>
      </c>
      <c r="H50" s="3">
        <f>(D50-G50)*10000*C50/1000000</f>
        <v>1.1600000000005934E-2</v>
      </c>
      <c r="I50" s="3">
        <f t="shared" si="17"/>
        <v>1.1183999999999941</v>
      </c>
      <c r="J50" s="3">
        <v>0.01</v>
      </c>
      <c r="K50" s="3">
        <f>J50</f>
        <v>0.01</v>
      </c>
      <c r="L50" s="26">
        <f t="shared" si="16"/>
        <v>98.973451327433111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168.3</v>
      </c>
      <c r="H51" s="3">
        <f t="shared" ref="H51:H53" si="20">(D51-G51)*10000*C51/1000000</f>
        <v>0.47599999999999226</v>
      </c>
      <c r="I51" s="3">
        <f t="shared" si="17"/>
        <v>0.72400000000000775</v>
      </c>
      <c r="J51" s="3">
        <v>0.01</v>
      </c>
      <c r="K51" s="3">
        <f t="shared" si="18"/>
        <v>0.01</v>
      </c>
      <c r="L51" s="26">
        <f t="shared" si="16"/>
        <v>60.333333333333982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162.94</v>
      </c>
      <c r="H52" s="3">
        <f t="shared" si="20"/>
        <v>6.1200000000002322E-2</v>
      </c>
      <c r="I52" s="3">
        <f t="shared" si="17"/>
        <v>2.4387999999999979</v>
      </c>
      <c r="J52" s="3">
        <v>0.01</v>
      </c>
      <c r="K52" s="3">
        <f t="shared" si="18"/>
        <v>0.01</v>
      </c>
      <c r="L52" s="26">
        <f t="shared" si="16"/>
        <v>97.551999999999921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160.29</v>
      </c>
      <c r="H53" s="3">
        <f t="shared" si="20"/>
        <v>-0.14819999999999822</v>
      </c>
      <c r="I53" s="3">
        <f t="shared" si="17"/>
        <v>1.4281999999999981</v>
      </c>
      <c r="J53" s="3">
        <v>0.02</v>
      </c>
      <c r="K53" s="3">
        <f t="shared" si="18"/>
        <v>0.02</v>
      </c>
      <c r="L53" s="26">
        <f t="shared" si="16"/>
        <v>111.57812499999986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2.9206000000000016</v>
      </c>
      <c r="I54" s="24">
        <f>SUM(I44:I53)</f>
        <v>12.4794</v>
      </c>
      <c r="J54" s="24"/>
      <c r="K54" s="62"/>
      <c r="L54" s="29">
        <f>I54*100/E54</f>
        <v>81.035064935064938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217.55</v>
      </c>
      <c r="H56" s="3">
        <v>0.24</v>
      </c>
      <c r="I56" s="3">
        <f>E56-H56</f>
        <v>0.88000000000000012</v>
      </c>
      <c r="J56" s="3">
        <v>0.06</v>
      </c>
      <c r="K56" s="3">
        <f>J56</f>
        <v>0.06</v>
      </c>
      <c r="L56" s="26">
        <f t="shared" ref="L56:L67" si="22">I56*100/E56</f>
        <v>78.571428571428584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211.05</v>
      </c>
      <c r="H57" s="3">
        <v>0.4</v>
      </c>
      <c r="I57" s="3">
        <f>E57-H57</f>
        <v>0.62</v>
      </c>
      <c r="J57" s="3">
        <v>7.0000000000000007E-2</v>
      </c>
      <c r="K57" s="3">
        <f>J57</f>
        <v>7.0000000000000007E-2</v>
      </c>
      <c r="L57" s="26">
        <f t="shared" si="22"/>
        <v>60.784313725490193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0" t="s">
        <v>2</v>
      </c>
      <c r="D58" s="231"/>
      <c r="E58" s="231"/>
      <c r="F58" s="232" t="s">
        <v>3</v>
      </c>
      <c r="G58" s="232"/>
      <c r="H58" s="232"/>
      <c r="I58" s="232"/>
      <c r="J58" s="232"/>
      <c r="K58" s="232"/>
      <c r="L58" s="233" t="s">
        <v>4</v>
      </c>
      <c r="M58" s="234" t="s">
        <v>5</v>
      </c>
      <c r="N58" s="16"/>
      <c r="O58" s="213"/>
      <c r="P58" s="213"/>
    </row>
    <row r="59" spans="1:27" s="5" customFormat="1" ht="14.1" customHeight="1" x14ac:dyDescent="0.25">
      <c r="A59" s="58"/>
      <c r="B59" s="235" t="s">
        <v>6</v>
      </c>
      <c r="C59" s="90" t="s">
        <v>7</v>
      </c>
      <c r="D59" s="86" t="s">
        <v>8</v>
      </c>
      <c r="E59" s="236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3" t="s">
        <v>83</v>
      </c>
      <c r="L59" s="233"/>
      <c r="M59" s="234"/>
      <c r="N59" s="16"/>
      <c r="O59" s="213"/>
      <c r="P59" s="213"/>
    </row>
    <row r="60" spans="1:27" s="5" customFormat="1" ht="14.1" customHeight="1" x14ac:dyDescent="0.25">
      <c r="A60" s="58"/>
      <c r="B60" s="235"/>
      <c r="C60" s="91"/>
      <c r="D60" s="76"/>
      <c r="E60" s="237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3"/>
      <c r="L60" s="233"/>
      <c r="M60" s="234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7"/>
      <c r="F61" s="76" t="s">
        <v>17</v>
      </c>
      <c r="G61" s="88"/>
      <c r="H61" s="49"/>
      <c r="I61" s="85"/>
      <c r="J61" s="76"/>
      <c r="K61" s="233"/>
      <c r="L61" s="233"/>
      <c r="M61" s="234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8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3"/>
      <c r="L62" s="233"/>
      <c r="M62" s="234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188.6</v>
      </c>
      <c r="H64" s="3">
        <v>0.61</v>
      </c>
      <c r="I64" s="3">
        <f>E64-H64</f>
        <v>0.97000000000000008</v>
      </c>
      <c r="J64" s="3">
        <v>7.0000000000000007E-2</v>
      </c>
      <c r="K64" s="3">
        <f>J64</f>
        <v>7.0000000000000007E-2</v>
      </c>
      <c r="L64" s="26">
        <f t="shared" si="22"/>
        <v>61.392405063291143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184.15</v>
      </c>
      <c r="H65" s="3">
        <v>0.37</v>
      </c>
      <c r="I65" s="3">
        <f>E65-H65</f>
        <v>1.08</v>
      </c>
      <c r="J65" s="3">
        <v>7.0000000000000007E-2</v>
      </c>
      <c r="K65" s="3">
        <f>J65</f>
        <v>7.0000000000000007E-2</v>
      </c>
      <c r="L65" s="26">
        <f t="shared" si="22"/>
        <v>74.482758620689651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97.94</v>
      </c>
      <c r="H67" s="3">
        <f>(D67-G67)*10000*C67/1000000</f>
        <v>3.7440000000001417E-2</v>
      </c>
      <c r="I67" s="3">
        <f>E67-H67</f>
        <v>2.4625599999999985</v>
      </c>
      <c r="J67" s="3">
        <v>0.15</v>
      </c>
      <c r="K67" s="3">
        <f>J67</f>
        <v>0.15</v>
      </c>
      <c r="L67" s="26">
        <f t="shared" si="22"/>
        <v>98.502399999999938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1.6574400000000014</v>
      </c>
      <c r="I68" s="24">
        <f>I67+I65+I64+I57+I56</f>
        <v>6.0125599999999988</v>
      </c>
      <c r="J68" s="24"/>
      <c r="K68" s="24"/>
      <c r="L68" s="29">
        <f>I68*100/E68</f>
        <v>64.168196371398054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168.41</v>
      </c>
      <c r="H71" s="3">
        <f>(D71-G71)*10000*C71/1000000</f>
        <v>0.85800000000003251</v>
      </c>
      <c r="I71" s="3">
        <f t="shared" ref="I71" si="25">E71-H71</f>
        <v>3.9419999999999673</v>
      </c>
      <c r="J71" s="3">
        <v>0</v>
      </c>
      <c r="K71" s="3">
        <f>J71</f>
        <v>0</v>
      </c>
      <c r="L71" s="26">
        <f t="shared" ref="L71" si="26">I71*100/E71</f>
        <v>82.124999999999332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0.85800000000003251</v>
      </c>
      <c r="I72" s="24">
        <f>SUM(I71:I71)</f>
        <v>3.9419999999999673</v>
      </c>
      <c r="J72" s="25"/>
      <c r="K72" s="24"/>
      <c r="L72" s="29">
        <f>I72*100/E72</f>
        <v>82.124999999999332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149.79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159.47</v>
      </c>
      <c r="H76" s="38">
        <f>(D76-G76)*10000*C76/1000000</f>
        <v>0.23840000000000341</v>
      </c>
      <c r="I76" s="38">
        <f>E76-H76</f>
        <v>0.95159999999999656</v>
      </c>
      <c r="J76" s="38">
        <v>0.01</v>
      </c>
      <c r="K76" s="38">
        <f>J76</f>
        <v>0.01</v>
      </c>
      <c r="L76" s="44">
        <f t="shared" si="28"/>
        <v>79.966386554621565</v>
      </c>
      <c r="M76" s="38">
        <v>0.01</v>
      </c>
      <c r="N76" s="225"/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24.327078600000089</v>
      </c>
      <c r="I78" s="29">
        <f>I24+I32+I37+I42+I54+I68+I72+I74+I76</f>
        <v>82.926921399999912</v>
      </c>
      <c r="J78" s="24"/>
      <c r="K78" s="24"/>
      <c r="L78" s="24">
        <f>I78*100/E78</f>
        <v>76.111865007250685</v>
      </c>
      <c r="M78" s="62"/>
      <c r="O78" s="217"/>
      <c r="P78" s="213"/>
    </row>
    <row r="79" spans="1:16" x14ac:dyDescent="0.25">
      <c r="A79" s="93"/>
      <c r="B79" s="239" t="s">
        <v>89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175.6</v>
      </c>
      <c r="H80" s="3">
        <f>(D80-G80)*10000*C80/1000000</f>
        <v>0.93584000000001344</v>
      </c>
      <c r="I80" s="3">
        <f>E80-H80</f>
        <v>1.4241599999999863</v>
      </c>
      <c r="J80" s="95">
        <v>0.02</v>
      </c>
      <c r="K80" s="95">
        <f>J80</f>
        <v>0.02</v>
      </c>
      <c r="L80" s="26">
        <f t="shared" ref="L80:L82" si="30">I80*100/E80</f>
        <v>60.345762711863827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168.23</v>
      </c>
      <c r="H81" s="3">
        <f>(D81-G81)*10000*300/1000000</f>
        <v>3.8100000000000307</v>
      </c>
      <c r="I81" s="3">
        <f>E81-H81</f>
        <v>0.24999999999996891</v>
      </c>
      <c r="J81" s="17">
        <v>4.2000000000000003E-2</v>
      </c>
      <c r="K81" s="17">
        <f>J81</f>
        <v>4.2000000000000003E-2</v>
      </c>
      <c r="L81" s="26">
        <f t="shared" si="30"/>
        <v>6.1576354679795307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178.1</v>
      </c>
      <c r="H82" s="3">
        <f>(D82-G82)*10000*C82/1000000</f>
        <v>0.80400000000000005</v>
      </c>
      <c r="I82" s="3">
        <f>E82-H82</f>
        <v>0.19599999999999995</v>
      </c>
      <c r="J82" s="3">
        <v>0</v>
      </c>
      <c r="K82" s="3">
        <v>0</v>
      </c>
      <c r="L82" s="26">
        <f t="shared" si="30"/>
        <v>19.599999999999994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5.5498400000000441</v>
      </c>
      <c r="I83" s="24">
        <f>SUM(I80:I82)</f>
        <v>1.8701599999999552</v>
      </c>
      <c r="J83" s="24"/>
      <c r="K83" s="24"/>
      <c r="L83" s="29">
        <f>I83*100/E83</f>
        <v>25.204312668463011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</mergeCells>
  <pageMargins left="0.9055118110236221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N85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12" customHeight="1" x14ac:dyDescent="0.25">
      <c r="A2" s="105"/>
      <c r="B2" s="241" t="s">
        <v>84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5" ht="10.5" customHeight="1" x14ac:dyDescent="0.25">
      <c r="A3" s="105"/>
      <c r="B3" s="242" t="str">
        <f>Лист1!B6</f>
        <v>станом на 23 вересня 2025р.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5" ht="12.75" customHeight="1" x14ac:dyDescent="0.25">
      <c r="A4" s="106"/>
      <c r="B4" s="32"/>
      <c r="C4" s="243" t="s">
        <v>2</v>
      </c>
      <c r="D4" s="244"/>
      <c r="E4" s="245"/>
      <c r="F4" s="246" t="s">
        <v>3</v>
      </c>
      <c r="G4" s="247"/>
      <c r="H4" s="248"/>
      <c r="I4" s="248"/>
      <c r="J4" s="248"/>
      <c r="K4" s="249"/>
      <c r="L4" s="236" t="s">
        <v>4</v>
      </c>
      <c r="M4" s="252" t="s">
        <v>5</v>
      </c>
      <c r="N4" s="255"/>
    </row>
    <row r="5" spans="1:15" x14ac:dyDescent="0.25">
      <c r="A5" s="107"/>
      <c r="B5" s="235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36" t="s">
        <v>83</v>
      </c>
      <c r="L5" s="250"/>
      <c r="M5" s="253"/>
      <c r="N5" s="255"/>
    </row>
    <row r="6" spans="1:15" x14ac:dyDescent="0.25">
      <c r="A6" s="107"/>
      <c r="B6" s="235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50"/>
      <c r="L6" s="250"/>
      <c r="M6" s="253"/>
      <c r="N6" s="255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50"/>
      <c r="L7" s="250"/>
      <c r="M7" s="253"/>
      <c r="N7" s="255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51"/>
      <c r="L8" s="251"/>
      <c r="M8" s="254"/>
      <c r="N8" s="255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176.3</v>
      </c>
      <c r="G11" s="3">
        <f>Лист1!G14</f>
        <v>175.91</v>
      </c>
      <c r="H11" s="3">
        <f>Лист1!H14</f>
        <v>3.4421546000000109</v>
      </c>
      <c r="I11" s="3">
        <f>E11-H11</f>
        <v>4.7978453999999893</v>
      </c>
      <c r="J11" s="3">
        <f>Лист1!J14</f>
        <v>0.35</v>
      </c>
      <c r="K11" s="3">
        <f>J11</f>
        <v>0.35</v>
      </c>
      <c r="L11" s="41">
        <f t="shared" ref="L11:L20" si="0">I11*100/E11</f>
        <v>58.226279126213456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167.38</v>
      </c>
      <c r="H12" s="3">
        <f>Лист1!H15</f>
        <v>0.14400000000000548</v>
      </c>
      <c r="I12" s="3">
        <f t="shared" ref="I12:I20" si="2">E12-H12</f>
        <v>3.2959999999999945</v>
      </c>
      <c r="J12" s="3">
        <f>Лист1!J15</f>
        <v>0.56000000000000005</v>
      </c>
      <c r="K12" s="3">
        <f t="shared" ref="K12:K20" si="3">J12</f>
        <v>0.56000000000000005</v>
      </c>
      <c r="L12" s="41">
        <f t="shared" si="0"/>
        <v>95.813953488371936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163.54</v>
      </c>
      <c r="H13" s="3">
        <f>Лист1!H16</f>
        <v>1.0120000000000176</v>
      </c>
      <c r="I13" s="3">
        <f t="shared" si="2"/>
        <v>0.48799999999998245</v>
      </c>
      <c r="J13" s="3">
        <f>Лист1!J16</f>
        <v>0.8</v>
      </c>
      <c r="K13" s="3">
        <f>J13</f>
        <v>0.8</v>
      </c>
      <c r="L13" s="41">
        <f t="shared" si="0"/>
        <v>32.533333333332159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157.28</v>
      </c>
      <c r="H14" s="3">
        <f>Лист1!H17</f>
        <v>1.1845239999999937</v>
      </c>
      <c r="I14" s="3">
        <f t="shared" si="2"/>
        <v>15.775476000000006</v>
      </c>
      <c r="J14" s="3">
        <f>Лист1!J17</f>
        <v>1.5</v>
      </c>
      <c r="K14" s="3">
        <f t="shared" si="3"/>
        <v>1.5</v>
      </c>
      <c r="L14" s="41">
        <f t="shared" si="0"/>
        <v>93.015778301886826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144.4</v>
      </c>
      <c r="H15" s="199">
        <v>0</v>
      </c>
      <c r="I15" s="3">
        <f t="shared" si="2"/>
        <v>2.42</v>
      </c>
      <c r="J15" s="3">
        <f>Лист1!J18</f>
        <v>1.5</v>
      </c>
      <c r="K15" s="3">
        <f t="shared" si="3"/>
        <v>1.5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142.75</v>
      </c>
      <c r="H16" s="3">
        <f>Лист1!H19</f>
        <v>0</v>
      </c>
      <c r="I16" s="3">
        <f t="shared" si="2"/>
        <v>1.56</v>
      </c>
      <c r="J16" s="3">
        <f>Лист1!J19</f>
        <v>1.5</v>
      </c>
      <c r="K16" s="3">
        <f t="shared" si="3"/>
        <v>1.5</v>
      </c>
      <c r="L16" s="41">
        <f t="shared" si="0"/>
        <v>100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130.9</v>
      </c>
      <c r="G17" s="3">
        <f>Лист1!G20</f>
        <v>130.94</v>
      </c>
      <c r="H17" s="3">
        <f>Лист1!H20</f>
        <v>2.1581999999999888</v>
      </c>
      <c r="I17" s="3">
        <f t="shared" si="2"/>
        <v>1.1118000000000112</v>
      </c>
      <c r="J17" s="3">
        <f>Лист1!J20</f>
        <v>2.31</v>
      </c>
      <c r="K17" s="3">
        <f t="shared" si="3"/>
        <v>2.31</v>
      </c>
      <c r="L17" s="41">
        <f t="shared" si="0"/>
        <v>34.000000000000341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127.1</v>
      </c>
      <c r="H18" s="3">
        <f>Лист1!H21</f>
        <v>0.21000000000000796</v>
      </c>
      <c r="I18" s="3">
        <f t="shared" si="2"/>
        <v>1.539999999999992</v>
      </c>
      <c r="J18" s="3">
        <f>Лист1!J21</f>
        <v>2.37</v>
      </c>
      <c r="K18" s="3">
        <f t="shared" si="3"/>
        <v>2.37</v>
      </c>
      <c r="L18" s="41">
        <f t="shared" si="0"/>
        <v>87.999999999999545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113.2</v>
      </c>
      <c r="G19" s="3">
        <f>Лист1!G22</f>
        <v>113.03</v>
      </c>
      <c r="H19" s="3">
        <f>Лист1!H22</f>
        <v>5.5506000000000286</v>
      </c>
      <c r="I19" s="3">
        <f t="shared" si="2"/>
        <v>10.149399999999972</v>
      </c>
      <c r="J19" s="3">
        <f>Лист1!J22</f>
        <v>2.4</v>
      </c>
      <c r="K19" s="3">
        <f>J19</f>
        <v>2.4</v>
      </c>
      <c r="L19" s="41">
        <f t="shared" si="0"/>
        <v>64.645859872611283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99.66</v>
      </c>
      <c r="H20" s="3">
        <f>Лист1!H23</f>
        <v>0.25500000000000966</v>
      </c>
      <c r="I20" s="3">
        <f t="shared" si="2"/>
        <v>3.4949999999999903</v>
      </c>
      <c r="J20" s="3">
        <f>Лист1!J23</f>
        <v>1.7</v>
      </c>
      <c r="K20" s="3">
        <f t="shared" si="3"/>
        <v>1.7</v>
      </c>
      <c r="L20" s="41">
        <f t="shared" si="0"/>
        <v>93.199999999999747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13.956478600000061</v>
      </c>
      <c r="I21" s="25">
        <f>SUM(I11:I20)</f>
        <v>44.633521399999935</v>
      </c>
      <c r="J21" s="23"/>
      <c r="K21" s="23"/>
      <c r="L21" s="29">
        <f>I21*100/E21</f>
        <v>76.179418672128236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191.61</v>
      </c>
      <c r="H23" s="3">
        <v>0</v>
      </c>
      <c r="I23" s="3">
        <f t="shared" ref="I23:I28" si="5">E23-H23</f>
        <v>1.4039999999999999</v>
      </c>
      <c r="J23" s="3">
        <f>Лист1!J26</f>
        <v>7.0000000000000007E-2</v>
      </c>
      <c r="K23" s="3">
        <f t="shared" ref="K23:K28" si="6">J23</f>
        <v>7.0000000000000007E-2</v>
      </c>
      <c r="L23" s="41">
        <f>I23*100/E23</f>
        <v>99.999999999999986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si="5"/>
        <v>1.05</v>
      </c>
      <c r="J24" s="3">
        <f>Лист1!J27</f>
        <v>0.01</v>
      </c>
      <c r="K24" s="3">
        <f t="shared" si="6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182.21</v>
      </c>
      <c r="H25" s="3">
        <f>Лист1!H28</f>
        <v>0.67859999999998133</v>
      </c>
      <c r="I25" s="3">
        <f t="shared" si="5"/>
        <v>3.2514000000000189</v>
      </c>
      <c r="J25" s="3">
        <f>Лист1!J28</f>
        <v>0.6</v>
      </c>
      <c r="K25" s="3">
        <f t="shared" si="6"/>
        <v>0.6</v>
      </c>
      <c r="L25" s="41">
        <f t="shared" ref="L25:L27" si="8">I25*100/E25</f>
        <v>82.732824427481404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191.71</v>
      </c>
      <c r="H26" s="3">
        <f>Лист1!H29</f>
        <v>0.51349999999999485</v>
      </c>
      <c r="I26" s="3">
        <f t="shared" si="5"/>
        <v>0.55650000000000521</v>
      </c>
      <c r="J26" s="3">
        <f>Лист1!J29</f>
        <v>5.0000000000000001E-3</v>
      </c>
      <c r="K26" s="3">
        <f t="shared" si="6"/>
        <v>5.0000000000000001E-3</v>
      </c>
      <c r="L26" s="41">
        <f t="shared" si="8"/>
        <v>52.009345794393013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178.95</v>
      </c>
      <c r="H27" s="3">
        <v>0</v>
      </c>
      <c r="I27" s="3">
        <f t="shared" si="5"/>
        <v>1.75</v>
      </c>
      <c r="J27" s="3">
        <f>Лист1!J30</f>
        <v>0.08</v>
      </c>
      <c r="K27" s="3">
        <f t="shared" si="6"/>
        <v>0.08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173.8</v>
      </c>
      <c r="H28" s="3">
        <f>Лист1!H31</f>
        <v>0.21849999999999029</v>
      </c>
      <c r="I28" s="3">
        <f t="shared" si="5"/>
        <v>0.81150000000000977</v>
      </c>
      <c r="J28" s="3">
        <f>Лист1!J31</f>
        <v>0.09</v>
      </c>
      <c r="K28" s="138">
        <f t="shared" si="6"/>
        <v>0.09</v>
      </c>
      <c r="L28" s="41">
        <f>I28*100/E28</f>
        <v>78.786407766991232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1.6605999999999665</v>
      </c>
      <c r="I29" s="25">
        <f>I23+I24+I25+I26+I27+I28</f>
        <v>8.8234000000000332</v>
      </c>
      <c r="J29" s="24"/>
      <c r="K29" s="24"/>
      <c r="L29" s="29">
        <f>I29*100/E29</f>
        <v>84.160625715376128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189.26</v>
      </c>
      <c r="H31" s="3">
        <f>Лист1!H34</f>
        <v>0.13680000000000517</v>
      </c>
      <c r="I31" s="3">
        <f>E31-H31</f>
        <v>1.0531999999999948</v>
      </c>
      <c r="J31" s="3">
        <f>Лист1!J34</f>
        <v>0.01</v>
      </c>
      <c r="K31" s="3">
        <f>J31</f>
        <v>0.01</v>
      </c>
      <c r="L31" s="41">
        <f t="shared" ref="L31:L33" si="10">I31*100/E31</f>
        <v>88.504201680671841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185.23</v>
      </c>
      <c r="H32" s="3">
        <f>Лист1!H35</f>
        <v>0.28080000000001065</v>
      </c>
      <c r="I32" s="3">
        <f>E32-H32</f>
        <v>1.5491999999999895</v>
      </c>
      <c r="J32" s="3">
        <f>Лист1!J35</f>
        <v>0.01</v>
      </c>
      <c r="K32" s="3">
        <f>J32</f>
        <v>0.01</v>
      </c>
      <c r="L32" s="41">
        <f t="shared" si="10"/>
        <v>84.655737704917442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180.19</v>
      </c>
      <c r="H33" s="3">
        <f>Лист1!H36</f>
        <v>0.2623999999999978</v>
      </c>
      <c r="I33" s="3">
        <f>E33-H33</f>
        <v>0.75760000000000227</v>
      </c>
      <c r="J33" s="3">
        <f>Лист1!J36</f>
        <v>0.01</v>
      </c>
      <c r="K33" s="138">
        <f>J33</f>
        <v>0.01</v>
      </c>
      <c r="L33" s="41">
        <f t="shared" si="10"/>
        <v>74.274509803921802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0.6800000000000137</v>
      </c>
      <c r="I34" s="25">
        <f>SUM(I31:I33)</f>
        <v>3.3599999999999866</v>
      </c>
      <c r="J34" s="24"/>
      <c r="K34" s="24"/>
      <c r="L34" s="29">
        <f>I34*100/E34</f>
        <v>83.16831683168283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176.48</v>
      </c>
      <c r="H37" s="3">
        <f>Лист1!H40</f>
        <v>0.3265600000000064</v>
      </c>
      <c r="I37" s="3">
        <f>E37-H37</f>
        <v>1.0834399999999935</v>
      </c>
      <c r="J37" s="3">
        <f>Лист1!J40</f>
        <v>0.01</v>
      </c>
      <c r="K37" s="133">
        <f>J37</f>
        <v>0.01</v>
      </c>
      <c r="L37" s="41">
        <f t="shared" si="13"/>
        <v>76.839716312056282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175</v>
      </c>
      <c r="H38" s="3">
        <f>Лист1!H41</f>
        <v>0.14000000000000001</v>
      </c>
      <c r="I38" s="3">
        <f>E38-H38</f>
        <v>1.0299999999999998</v>
      </c>
      <c r="J38" s="3">
        <f>Лист1!J41</f>
        <v>0.01</v>
      </c>
      <c r="K38" s="133">
        <f>J38</f>
        <v>0.01</v>
      </c>
      <c r="L38" s="41">
        <f t="shared" si="13"/>
        <v>88.034188034188034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0.80006000000000643</v>
      </c>
      <c r="I39" s="25">
        <f>SUM(I36:I38)</f>
        <v>2.8599399999999933</v>
      </c>
      <c r="J39" s="24"/>
      <c r="K39" s="152"/>
      <c r="L39" s="29">
        <f>I39*100/E39</f>
        <v>78.140437158469766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211.5</v>
      </c>
      <c r="H41" s="3">
        <f>Лист1!H44</f>
        <v>1.42</v>
      </c>
      <c r="I41" s="3">
        <f>E41-H41</f>
        <v>1.0500000000000003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42.510121457489888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195.25</v>
      </c>
      <c r="H42" s="3">
        <f>Лист1!H45</f>
        <v>0.16</v>
      </c>
      <c r="I42" s="3">
        <f t="shared" ref="I42:I50" si="17">E42-H42</f>
        <v>0.44999999999999996</v>
      </c>
      <c r="J42" s="3">
        <f>Лист1!J45</f>
        <v>0.15</v>
      </c>
      <c r="K42" s="3">
        <f>J42</f>
        <v>0.15</v>
      </c>
      <c r="L42" s="41">
        <f t="shared" si="16"/>
        <v>73.770491803278674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191.5</v>
      </c>
      <c r="H43" s="3">
        <f>Лист1!H46</f>
        <v>0.26</v>
      </c>
      <c r="I43" s="3">
        <f t="shared" si="17"/>
        <v>1.48</v>
      </c>
      <c r="J43" s="3">
        <f>Лист1!J46</f>
        <v>0.15</v>
      </c>
      <c r="K43" s="3">
        <f t="shared" si="15"/>
        <v>0.15</v>
      </c>
      <c r="L43" s="41">
        <f t="shared" si="16"/>
        <v>85.05747126436782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189.43</v>
      </c>
      <c r="H44" s="3">
        <f>Лист1!H47</f>
        <v>0.13</v>
      </c>
      <c r="I44" s="3">
        <f t="shared" si="17"/>
        <v>1.7999999999999998</v>
      </c>
      <c r="J44" s="3">
        <f>Лист1!J47</f>
        <v>0.2</v>
      </c>
      <c r="K44" s="3">
        <f>J44</f>
        <v>0.2</v>
      </c>
      <c r="L44" s="41">
        <f t="shared" si="16"/>
        <v>93.264248704663203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185.59</v>
      </c>
      <c r="H45" s="133">
        <f>Лист1!H48</f>
        <v>0.21</v>
      </c>
      <c r="I45" s="133">
        <f t="shared" si="17"/>
        <v>0.8600000000000001</v>
      </c>
      <c r="J45" s="133">
        <f>Лист1!J48</f>
        <v>0.3</v>
      </c>
      <c r="K45" s="133">
        <f t="shared" ref="K45:K50" si="19">J45</f>
        <v>0.3</v>
      </c>
      <c r="L45" s="161">
        <f t="shared" si="16"/>
        <v>80.37383177570095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182.05</v>
      </c>
      <c r="H46" s="3">
        <f>Лист1!H49</f>
        <v>0.34</v>
      </c>
      <c r="I46" s="3">
        <f t="shared" si="17"/>
        <v>1.1299999999999999</v>
      </c>
      <c r="J46" s="3">
        <f>Лист1!J49</f>
        <v>0.3</v>
      </c>
      <c r="K46" s="3">
        <f>J46</f>
        <v>0.3</v>
      </c>
      <c r="L46" s="41">
        <f t="shared" si="16"/>
        <v>76.870748299319715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172.98</v>
      </c>
      <c r="H47" s="3">
        <v>0</v>
      </c>
      <c r="I47" s="3">
        <f t="shared" si="17"/>
        <v>1.1299999999999999</v>
      </c>
      <c r="J47" s="3">
        <f>Лист1!J50</f>
        <v>0.01</v>
      </c>
      <c r="K47" s="3">
        <f>J47</f>
        <v>0.01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168.3</v>
      </c>
      <c r="H48" s="3">
        <f>Лист1!H51</f>
        <v>0.47599999999999226</v>
      </c>
      <c r="I48" s="3">
        <f t="shared" si="17"/>
        <v>0.72400000000000775</v>
      </c>
      <c r="J48" s="3">
        <f>Лист1!J51</f>
        <v>0.01</v>
      </c>
      <c r="K48" s="3">
        <f t="shared" si="19"/>
        <v>0.01</v>
      </c>
      <c r="L48" s="41">
        <f t="shared" si="16"/>
        <v>60.333333333333982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162.94</v>
      </c>
      <c r="H49" s="3">
        <v>0</v>
      </c>
      <c r="I49" s="3">
        <f t="shared" si="17"/>
        <v>2.5</v>
      </c>
      <c r="J49" s="3">
        <f>Лист1!J52</f>
        <v>0.01</v>
      </c>
      <c r="K49" s="3">
        <f t="shared" si="19"/>
        <v>0.01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160.29</v>
      </c>
      <c r="H50" s="3">
        <v>0</v>
      </c>
      <c r="I50" s="3">
        <f t="shared" si="17"/>
        <v>1.28</v>
      </c>
      <c r="J50" s="3">
        <f>Лист1!J53</f>
        <v>0.02</v>
      </c>
      <c r="K50" s="138">
        <f t="shared" si="19"/>
        <v>0.02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2.995999999999992</v>
      </c>
      <c r="I51" s="25">
        <f>I41+I42+I43+I44+I45+I46+I47+I48+I49+I50</f>
        <v>12.404000000000007</v>
      </c>
      <c r="J51" s="24"/>
      <c r="K51" s="166"/>
      <c r="L51" s="29">
        <f>I51*100/E51</f>
        <v>80.545454545454589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217.55</v>
      </c>
      <c r="H53" s="3">
        <f>Лист1!H56</f>
        <v>0.24</v>
      </c>
      <c r="I53" s="3">
        <f>E53-H53</f>
        <v>0.88000000000000012</v>
      </c>
      <c r="J53" s="3">
        <f>Лист1!J56</f>
        <v>0.06</v>
      </c>
      <c r="K53" s="3">
        <f>J53</f>
        <v>0.06</v>
      </c>
      <c r="L53" s="41">
        <f t="shared" ref="L53:L64" si="21">I53*100/E53</f>
        <v>78.571428571428584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3" t="s">
        <v>2</v>
      </c>
      <c r="D54" s="244"/>
      <c r="E54" s="245"/>
      <c r="F54" s="246" t="s">
        <v>3</v>
      </c>
      <c r="G54" s="247"/>
      <c r="H54" s="248"/>
      <c r="I54" s="248"/>
      <c r="J54" s="248"/>
      <c r="K54" s="249"/>
      <c r="L54" s="236" t="s">
        <v>4</v>
      </c>
      <c r="M54" s="252" t="s">
        <v>5</v>
      </c>
      <c r="N54" s="13"/>
      <c r="O54" s="13"/>
    </row>
    <row r="55" spans="1:33" s="5" customFormat="1" ht="14.1" customHeight="1" x14ac:dyDescent="0.25">
      <c r="A55" s="107"/>
      <c r="B55" s="235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36" t="s">
        <v>83</v>
      </c>
      <c r="L55" s="250"/>
      <c r="M55" s="253"/>
      <c r="N55" s="13"/>
      <c r="O55" s="13"/>
    </row>
    <row r="56" spans="1:33" s="5" customFormat="1" ht="14.1" customHeight="1" x14ac:dyDescent="0.25">
      <c r="A56" s="107"/>
      <c r="B56" s="235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50"/>
      <c r="L56" s="250"/>
      <c r="M56" s="253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50"/>
      <c r="L57" s="250"/>
      <c r="M57" s="253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51"/>
      <c r="L58" s="251"/>
      <c r="M58" s="254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211.05</v>
      </c>
      <c r="H60" s="3">
        <f>Лист1!H57</f>
        <v>0.4</v>
      </c>
      <c r="I60" s="3">
        <f>E60-H60</f>
        <v>0.62</v>
      </c>
      <c r="J60" s="3">
        <f>Лист1!J57</f>
        <v>7.0000000000000007E-2</v>
      </c>
      <c r="K60" s="3">
        <f>J60</f>
        <v>7.0000000000000007E-2</v>
      </c>
      <c r="L60" s="41">
        <f t="shared" si="21"/>
        <v>60.784313725490193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188.6</v>
      </c>
      <c r="H61" s="3">
        <f>Лист1!H64</f>
        <v>0.61</v>
      </c>
      <c r="I61" s="3">
        <f>E61-H61</f>
        <v>0.97000000000000008</v>
      </c>
      <c r="J61" s="3">
        <f>Лист1!J64</f>
        <v>7.0000000000000007E-2</v>
      </c>
      <c r="K61" s="3">
        <f>J61</f>
        <v>7.0000000000000007E-2</v>
      </c>
      <c r="L61" s="41">
        <f t="shared" si="21"/>
        <v>61.392405063291143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184.15</v>
      </c>
      <c r="H62" s="3">
        <f>Лист1!H65</f>
        <v>0.37</v>
      </c>
      <c r="I62" s="3">
        <f>E62-H62</f>
        <v>1.08</v>
      </c>
      <c r="J62" s="3">
        <f>Лист1!J65</f>
        <v>7.0000000000000007E-2</v>
      </c>
      <c r="K62" s="3">
        <f>J62</f>
        <v>7.0000000000000007E-2</v>
      </c>
      <c r="L62" s="41">
        <f t="shared" si="21"/>
        <v>74.482758620689651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97.94</v>
      </c>
      <c r="H64" s="3">
        <f>Лист1!H67</f>
        <v>3.7440000000001417E-2</v>
      </c>
      <c r="I64" s="3">
        <f>E64-H64</f>
        <v>2.4625599999999985</v>
      </c>
      <c r="J64" s="3">
        <f>Лист1!J67</f>
        <v>0.15</v>
      </c>
      <c r="K64" s="3">
        <f>J64</f>
        <v>0.15</v>
      </c>
      <c r="L64" s="41">
        <f t="shared" si="21"/>
        <v>98.502399999999938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1.6574400000000016</v>
      </c>
      <c r="I65" s="25">
        <f>I53+I60+I61+I62+I64</f>
        <v>6.0125599999999988</v>
      </c>
      <c r="J65" s="24"/>
      <c r="K65" s="24"/>
      <c r="L65" s="29">
        <f>I65*100/E65</f>
        <v>78.390612777053434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168.41</v>
      </c>
      <c r="H68" s="17">
        <f>Лист1!H71</f>
        <v>0.85800000000003251</v>
      </c>
      <c r="I68" s="17">
        <f t="shared" si="23"/>
        <v>3.9419999999999673</v>
      </c>
      <c r="J68" s="3">
        <f>Лист1!J71</f>
        <v>0</v>
      </c>
      <c r="K68" s="3">
        <f>J68</f>
        <v>0</v>
      </c>
      <c r="L68" s="41">
        <f t="shared" ref="L68" si="24">I68*100/E68</f>
        <v>82.124999999999332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1.1280000000000325</v>
      </c>
      <c r="I69" s="25">
        <f>SUM(I67:I68)</f>
        <v>4.7719999999999674</v>
      </c>
      <c r="J69" s="25"/>
      <c r="K69" s="149"/>
      <c r="L69" s="29">
        <f>I69*100/E69</f>
        <v>80.881355932202837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149.79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159.47</v>
      </c>
      <c r="H73" s="17">
        <f>Лист1!H76</f>
        <v>0.23840000000000341</v>
      </c>
      <c r="I73" s="17">
        <f>E73-H73</f>
        <v>0.95159999999999656</v>
      </c>
      <c r="J73" s="38">
        <f>Лист1!J76</f>
        <v>0.01</v>
      </c>
      <c r="K73" s="199">
        <f>J73</f>
        <v>0.01</v>
      </c>
      <c r="L73" s="41">
        <f>I73*100/E73</f>
        <v>79.966386554621565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0.01</v>
      </c>
      <c r="K75" s="200">
        <f>J75</f>
        <v>0.01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</v>
      </c>
      <c r="H77" s="200">
        <v>0.27</v>
      </c>
      <c r="I77" s="17">
        <f>E77-H77</f>
        <v>1.8900000000000001</v>
      </c>
      <c r="J77" s="200">
        <v>0</v>
      </c>
      <c r="K77" s="200">
        <f>J77</f>
        <v>0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24.796978600000074</v>
      </c>
      <c r="I79" s="25">
        <f>I21+I29+I34+I39+I51+I65+I71+I73+I77+I75+I69</f>
        <v>87.377021399999919</v>
      </c>
      <c r="J79" s="24"/>
      <c r="K79" s="24"/>
      <c r="L79" s="29">
        <f>I79*100/E79</f>
        <v>77.894183500632877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9" t="s">
        <v>89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175.6</v>
      </c>
      <c r="H81" s="3">
        <f>(D81-G81)*10000*C81/1000000</f>
        <v>0.93584000000001344</v>
      </c>
      <c r="I81" s="3">
        <f>E81-H81</f>
        <v>1.4241599999999863</v>
      </c>
      <c r="J81" s="95">
        <f>Лист1!J80</f>
        <v>0.02</v>
      </c>
      <c r="K81" s="95">
        <f>J81</f>
        <v>0.02</v>
      </c>
      <c r="L81" s="26">
        <f>I81*100/E81</f>
        <v>60.345762711863827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168.23</v>
      </c>
      <c r="H82" s="3">
        <f>(D82-G82)*10000*C82/1000000</f>
        <v>4.3053000000000345</v>
      </c>
      <c r="I82" s="3">
        <f>E82-H82</f>
        <v>-0.24530000000003493</v>
      </c>
      <c r="J82" s="17">
        <f>Лист1!J81</f>
        <v>4.2000000000000003E-2</v>
      </c>
      <c r="K82" s="17">
        <f>J82</f>
        <v>4.2000000000000003E-2</v>
      </c>
      <c r="L82" s="26">
        <f>I82*100/E82</f>
        <v>-6.0418719211831267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178.1</v>
      </c>
      <c r="H83" s="3">
        <f>(D83-G83)*10000*C83/1000000</f>
        <v>0.80400000000000005</v>
      </c>
      <c r="I83" s="3">
        <f>E83-H83</f>
        <v>0.19599999999999995</v>
      </c>
      <c r="J83" s="3">
        <f>Лист1!J82</f>
        <v>0</v>
      </c>
      <c r="K83" s="3">
        <v>0</v>
      </c>
      <c r="L83" s="26">
        <f>I83*100/E83</f>
        <v>19.599999999999994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6.0451400000000479</v>
      </c>
      <c r="I84" s="25">
        <f>SUM(I81:I83)</f>
        <v>1.3748599999999513</v>
      </c>
      <c r="J84" s="24"/>
      <c r="K84" s="24"/>
      <c r="L84" s="29">
        <f>I84*100/E84</f>
        <v>18.529110512128725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87.377021399999919</v>
      </c>
    </row>
  </sheetData>
  <mergeCells count="17"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  <mergeCell ref="B1:M1"/>
    <mergeCell ref="B2:M2"/>
    <mergeCell ref="B3:M3"/>
    <mergeCell ref="C4:E4"/>
    <mergeCell ref="F4:K4"/>
    <mergeCell ref="L4:L8"/>
    <mergeCell ref="M4:M8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2025-09-23T07:46:53Z</cp:lastPrinted>
  <dcterms:created xsi:type="dcterms:W3CDTF">2023-05-23T07:28:04Z</dcterms:created>
  <dcterms:modified xsi:type="dcterms:W3CDTF">2025-09-23T11:37:10Z</dcterms:modified>
</cp:coreProperties>
</file>