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15" yWindow="195" windowWidth="11235" windowHeight="1051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45621"/>
</workbook>
</file>

<file path=xl/calcChain.xml><?xml version="1.0" encoding="utf-8"?>
<calcChain xmlns="http://schemas.openxmlformats.org/spreadsheetml/2006/main">
  <c r="H24" i="4" l="1"/>
  <c r="H23" i="4"/>
  <c r="H71" i="1"/>
  <c r="I74" i="1" l="1"/>
  <c r="L74" i="1" s="1"/>
  <c r="I71" i="1"/>
  <c r="H20" i="1" l="1"/>
  <c r="H17" i="4" s="1"/>
  <c r="H23" i="1" l="1"/>
  <c r="K16" i="1"/>
  <c r="I23" i="1" l="1"/>
  <c r="H20" i="4"/>
  <c r="H44" i="4"/>
  <c r="H76" i="1" l="1"/>
  <c r="H42" i="4" l="1"/>
  <c r="H41" i="1"/>
  <c r="K15" i="1" l="1"/>
  <c r="H26" i="1" l="1"/>
  <c r="K22" i="1" l="1"/>
  <c r="K23" i="1" l="1"/>
  <c r="K21" i="1"/>
  <c r="K20" i="1"/>
  <c r="G14" i="4" l="1"/>
  <c r="H39" i="1" l="1"/>
  <c r="E65" i="4" l="1"/>
  <c r="E68" i="1"/>
  <c r="E79" i="4"/>
  <c r="K67" i="4" l="1"/>
  <c r="I65" i="1" l="1"/>
  <c r="I64" i="1" l="1"/>
  <c r="H15" i="1" l="1"/>
  <c r="H12" i="4" s="1"/>
  <c r="H50" i="1" l="1"/>
  <c r="C78" i="1" l="1"/>
  <c r="C72" i="1"/>
  <c r="C68" i="1"/>
  <c r="C54" i="1"/>
  <c r="C42" i="1"/>
  <c r="C37" i="1"/>
  <c r="C32" i="1"/>
  <c r="C24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70" i="1" l="1"/>
  <c r="L70" i="1" s="1"/>
  <c r="F66" i="1"/>
  <c r="F63" i="4"/>
  <c r="H71" i="4" l="1"/>
  <c r="I71" i="4" s="1"/>
  <c r="H73" i="4"/>
  <c r="I73" i="4" s="1"/>
  <c r="O73" i="4" l="1"/>
  <c r="AG73" i="4"/>
  <c r="O71" i="4"/>
  <c r="AG71" i="4"/>
  <c r="I45" i="1" l="1"/>
  <c r="E54" i="1"/>
  <c r="E51" i="4"/>
  <c r="K75" i="4"/>
  <c r="I75" i="4"/>
  <c r="F75" i="4"/>
  <c r="O75" i="4" l="1"/>
  <c r="AG75" i="4"/>
  <c r="K18" i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81" i="1"/>
  <c r="H81" i="1"/>
  <c r="I81" i="1" s="1"/>
  <c r="L81" i="1" s="1"/>
  <c r="E83" i="1"/>
  <c r="H82" i="1"/>
  <c r="I82" i="1" s="1"/>
  <c r="L82" i="1" s="1"/>
  <c r="F82" i="1"/>
  <c r="F81" i="1"/>
  <c r="K80" i="1"/>
  <c r="H80" i="1"/>
  <c r="F80" i="1"/>
  <c r="I82" i="4" l="1"/>
  <c r="H84" i="4"/>
  <c r="H83" i="1"/>
  <c r="I80" i="1"/>
  <c r="I83" i="1" s="1"/>
  <c r="L83" i="1" s="1"/>
  <c r="I83" i="4"/>
  <c r="L83" i="4" s="1"/>
  <c r="L82" i="4" l="1"/>
  <c r="I84" i="4"/>
  <c r="L80" i="1"/>
  <c r="K77" i="4"/>
  <c r="L84" i="4" l="1"/>
  <c r="AG84" i="4"/>
  <c r="H35" i="1"/>
  <c r="H32" i="4" s="1"/>
  <c r="E42" i="1"/>
  <c r="E37" i="1"/>
  <c r="E32" i="1"/>
  <c r="E24" i="1"/>
  <c r="H29" i="1" l="1"/>
  <c r="H26" i="4" s="1"/>
  <c r="H28" i="1"/>
  <c r="H25" i="4" s="1"/>
  <c r="H27" i="1" l="1"/>
  <c r="I28" i="1" l="1"/>
  <c r="H34" i="1" l="1"/>
  <c r="H31" i="4" s="1"/>
  <c r="H31" i="1"/>
  <c r="H28" i="4" s="1"/>
  <c r="H30" i="1"/>
  <c r="H27" i="4" s="1"/>
  <c r="H22" i="1"/>
  <c r="H19" i="4" s="1"/>
  <c r="H14" i="1"/>
  <c r="H11" i="4" s="1"/>
  <c r="H21" i="1"/>
  <c r="H18" i="4" s="1"/>
  <c r="H32" i="1" l="1"/>
  <c r="I46" i="1"/>
  <c r="I47" i="1" l="1"/>
  <c r="I77" i="4" l="1"/>
  <c r="O77" i="4" l="1"/>
  <c r="AG77" i="4"/>
  <c r="K50" i="1"/>
  <c r="G11" i="4" l="1"/>
  <c r="I48" i="1" l="1"/>
  <c r="I44" i="1"/>
  <c r="I76" i="1"/>
  <c r="E72" i="1"/>
  <c r="E78" i="1" s="1"/>
  <c r="L23" i="1" l="1"/>
  <c r="I49" i="1"/>
  <c r="H67" i="1"/>
  <c r="H68" i="1" s="1"/>
  <c r="H40" i="1" l="1"/>
  <c r="L28" i="1" l="1"/>
  <c r="I31" i="1"/>
  <c r="I30" i="1" l="1"/>
  <c r="H17" i="1" l="1"/>
  <c r="H14" i="4" s="1"/>
  <c r="H18" i="1" l="1"/>
  <c r="H15" i="4" s="1"/>
  <c r="H36" i="1"/>
  <c r="H33" i="4" s="1"/>
  <c r="H34" i="4" s="1"/>
  <c r="H37" i="1" l="1"/>
  <c r="I29" i="1"/>
  <c r="I32" i="1" s="1"/>
  <c r="L29" i="1" l="1"/>
  <c r="L32" i="1"/>
  <c r="L26" i="1"/>
  <c r="H53" i="1" l="1"/>
  <c r="H52" i="1"/>
  <c r="I52" i="1" s="1"/>
  <c r="H51" i="1"/>
  <c r="H48" i="4" s="1"/>
  <c r="I50" i="1"/>
  <c r="H42" i="1"/>
  <c r="H19" i="1"/>
  <c r="H16" i="4" s="1"/>
  <c r="H16" i="1"/>
  <c r="H13" i="4" s="1"/>
  <c r="H24" i="1" l="1"/>
  <c r="I53" i="1"/>
  <c r="H54" i="1"/>
  <c r="I51" i="1"/>
  <c r="I54" i="1" l="1"/>
  <c r="L54" i="1" s="1"/>
  <c r="K28" i="1"/>
  <c r="K52" i="1" l="1"/>
  <c r="I15" i="1"/>
  <c r="L15" i="1" s="1"/>
  <c r="I16" i="1" l="1"/>
  <c r="L16" i="1" s="1"/>
  <c r="K17" i="1" l="1"/>
  <c r="J68" i="4" l="1"/>
  <c r="J11" i="4"/>
  <c r="H68" i="4"/>
  <c r="H69" i="4" s="1"/>
  <c r="H61" i="4"/>
  <c r="H60" i="4"/>
  <c r="H53" i="4"/>
  <c r="H46" i="4"/>
  <c r="H45" i="4"/>
  <c r="H43" i="4"/>
  <c r="H41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64" i="4" l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G16" i="4"/>
  <c r="G17" i="4"/>
  <c r="G18" i="4"/>
  <c r="G19" i="4"/>
  <c r="G20" i="4"/>
  <c r="F76" i="1"/>
  <c r="F74" i="1"/>
  <c r="F71" i="1"/>
  <c r="F67" i="1"/>
  <c r="F65" i="1"/>
  <c r="F64" i="1"/>
  <c r="F57" i="1"/>
  <c r="F56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6" i="1"/>
  <c r="F35" i="1"/>
  <c r="F34" i="1"/>
  <c r="F31" i="1"/>
  <c r="F30" i="1"/>
  <c r="F29" i="1"/>
  <c r="F28" i="1"/>
  <c r="F27" i="1"/>
  <c r="F26" i="1"/>
  <c r="H51" i="4" l="1"/>
  <c r="I56" i="1"/>
  <c r="L45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31" i="1"/>
  <c r="I31" i="4" l="1"/>
  <c r="L76" i="1"/>
  <c r="L65" i="1"/>
  <c r="I57" i="1"/>
  <c r="L57" i="1" s="1"/>
  <c r="L53" i="1"/>
  <c r="L52" i="1"/>
  <c r="L50" i="1"/>
  <c r="I35" i="1"/>
  <c r="L35" i="1" s="1"/>
  <c r="L30" i="1"/>
  <c r="I18" i="1"/>
  <c r="L18" i="1" s="1"/>
  <c r="L56" i="1"/>
  <c r="I22" i="1"/>
  <c r="L22" i="1" s="1"/>
  <c r="I21" i="1"/>
  <c r="L21" i="1" s="1"/>
  <c r="I20" i="1"/>
  <c r="L20" i="1" s="1"/>
  <c r="I17" i="1"/>
  <c r="L17" i="1" l="1"/>
  <c r="L64" i="1"/>
  <c r="I19" i="1"/>
  <c r="L19" i="1" s="1"/>
  <c r="I16" i="4"/>
  <c r="L16" i="4" s="1"/>
  <c r="L31" i="4"/>
  <c r="I20" i="4"/>
  <c r="L20" i="4" s="1"/>
  <c r="I14" i="1"/>
  <c r="I24" i="1" l="1"/>
  <c r="L24" i="1" s="1"/>
  <c r="H21" i="4"/>
  <c r="L14" i="1"/>
  <c r="I11" i="4"/>
  <c r="I21" i="4" s="1"/>
  <c r="AG21" i="4" l="1"/>
  <c r="O21" i="4"/>
  <c r="L21" i="4"/>
  <c r="L11" i="4"/>
  <c r="K36" i="1"/>
  <c r="K30" i="1"/>
  <c r="K57" i="1" l="1"/>
  <c r="K56" i="1"/>
  <c r="L31" i="1" l="1"/>
  <c r="L51" i="1" l="1"/>
  <c r="I39" i="1" l="1"/>
  <c r="H36" i="4"/>
  <c r="I36" i="1"/>
  <c r="L36" i="1" s="1"/>
  <c r="I67" i="1"/>
  <c r="I68" i="1" s="1"/>
  <c r="L68" i="1" s="1"/>
  <c r="L47" i="1"/>
  <c r="I36" i="4" l="1"/>
  <c r="L67" i="1"/>
  <c r="L39" i="1"/>
  <c r="I33" i="4"/>
  <c r="I34" i="4" s="1"/>
  <c r="I64" i="4"/>
  <c r="K76" i="1"/>
  <c r="K29" i="1"/>
  <c r="K26" i="1"/>
  <c r="I40" i="1"/>
  <c r="K14" i="1"/>
  <c r="K74" i="1"/>
  <c r="K71" i="1"/>
  <c r="K67" i="1"/>
  <c r="K65" i="1"/>
  <c r="K64" i="1"/>
  <c r="K53" i="1"/>
  <c r="K51" i="1"/>
  <c r="K49" i="1"/>
  <c r="K48" i="1"/>
  <c r="K47" i="1"/>
  <c r="K46" i="1"/>
  <c r="K45" i="1"/>
  <c r="K44" i="1"/>
  <c r="K41" i="1"/>
  <c r="K40" i="1"/>
  <c r="K39" i="1"/>
  <c r="K35" i="1"/>
  <c r="K34" i="1"/>
  <c r="I34" i="1"/>
  <c r="I37" i="1" s="1"/>
  <c r="K27" i="1"/>
  <c r="K19" i="1"/>
  <c r="I65" i="4" l="1"/>
  <c r="O65" i="4" s="1"/>
  <c r="L34" i="4"/>
  <c r="AG34" i="4"/>
  <c r="O34" i="4"/>
  <c r="L37" i="1"/>
  <c r="L36" i="4"/>
  <c r="H72" i="1"/>
  <c r="H78" i="1" s="1"/>
  <c r="L46" i="1"/>
  <c r="L71" i="1"/>
  <c r="L48" i="1"/>
  <c r="I41" i="1"/>
  <c r="I42" i="1" s="1"/>
  <c r="L42" i="1" s="1"/>
  <c r="H39" i="4"/>
  <c r="L33" i="4"/>
  <c r="L64" i="4"/>
  <c r="L44" i="1"/>
  <c r="L40" i="1"/>
  <c r="L34" i="1"/>
  <c r="L65" i="4" l="1"/>
  <c r="I72" i="1"/>
  <c r="L72" i="1" s="1"/>
  <c r="L41" i="1"/>
  <c r="L69" i="4"/>
  <c r="I38" i="4"/>
  <c r="I39" i="4" s="1"/>
  <c r="L39" i="4" l="1"/>
  <c r="AG39" i="4"/>
  <c r="I78" i="1"/>
  <c r="L78" i="1" s="1"/>
  <c r="L38" i="4"/>
  <c r="L27" i="1" l="1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<sst xmlns="http://schemas.openxmlformats.org/spreadsheetml/2006/main" count="266" uniqueCount="97">
  <si>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</si>
  <si>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</si>
  <si>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</si>
  <si>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</si>
  <si>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</si>
  <si>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</si>
  <si>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</si>
  <si>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</si>
  <si>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</si>
  <si>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</si>
  <si>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</si>
  <si>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</si>
  <si>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</si>
  <si>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</si>
  <si>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</si>
  <si>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</si>
  <si>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</si>
  <si>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</si>
  <si>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</si>
  <si>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</si>
  <si>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</si>
  <si>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</si>
  <si>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</si>
  <si>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</si>
  <si>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</si>
  <si>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</si>
  <si>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</si>
  <si>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</si>
  <si>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</si>
  <si>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</si>
  <si>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</si>
  <si>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</si>
  <si>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</si>
  <si>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</si>
  <si>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</si>
  <si>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</si>
  <si>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</si>
  <si>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</si>
  <si>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</si>
  <si>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</si>
  <si>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</si>
  <si>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</si>
  <si>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</si>
  <si>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</si>
  <si>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</si>
  <si>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</si>
  <si>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</si>
  <si>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</si>
  <si>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</si>
  <si>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</si>
  <si>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</si>
  <si>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</si>
  <si>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</si>
  <si>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</si>
  <si>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</si>
  <si>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</si>
  <si>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</si>
  <si>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</si>
  <si>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</si>
  <si>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</si>
  <si>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</si>
  <si>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</si>
  <si>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</si>
  <si>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</si>
  <si>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</si>
  <si>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</si>
  <si>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</si>
  <si>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</si>
  <si>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</si>
  <si>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</si>
  <si>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</si>
  <si>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</si>
  <si>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</si>
  <si>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</si>
  <si>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</si>
  <si>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</si>
  <si>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</si>
  <si>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</si>
  <si>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</si>
  <si>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</si>
  <si>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</si>
  <si>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</si>
  <si>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</si>
  <si>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</si>
  <si>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</si>
  <si>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</si>
  <si>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</si>
  <si>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</si>
  <si>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</si>
  <si>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</si>
  <si>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</si>
  <si>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</si>
  <si>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</si>
  <si>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</si>
  <si>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</si>
  <si>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</si>
  <si>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22 липня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</si>
</sst>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5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0" fillId="2" borderId="0" xfId="0" applyFill="1" applyAlignment="1">
      <alignment vertical="center" wrapText="1"/>
    </xf>
    <xf numFmtId="0" fontId="4" fillId="0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84"/>
  <sheetViews>
    <sheetView tabSelected="1" zoomScaleNormal="100" workbookViewId="0">
      <pane xSplit="14" ySplit="12" topLeftCell="O70" activePane="bottomRight" state="frozen"/>
      <selection pane="topRight"/>
      <selection pane="bottomLeft"/>
      <selection pane="bottomRight" activeCell="B80" sqref="B80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33"/>
      <c r="B4" s="238" t="s">
        <v>0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31"/>
    </row>
    <row r="5" spans="1:16" ht="13.5" customHeight="1" x14ac:dyDescent="0.25">
      <c r="A5" s="33"/>
      <c r="B5" s="238" t="s">
        <v>1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31"/>
    </row>
    <row r="6" spans="1:16" ht="12.75" customHeight="1" x14ac:dyDescent="0.25">
      <c r="A6" s="33"/>
      <c r="B6" s="239" t="s">
        <v>96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31"/>
    </row>
    <row r="7" spans="1:16" ht="12.75" customHeight="1" x14ac:dyDescent="0.25">
      <c r="A7" s="32"/>
      <c r="B7" s="82" t="s">
        <v>52</v>
      </c>
      <c r="C7" s="234" t="s">
        <v>2</v>
      </c>
      <c r="D7" s="235"/>
      <c r="E7" s="235"/>
      <c r="F7" s="236" t="s">
        <v>3</v>
      </c>
      <c r="G7" s="236"/>
      <c r="H7" s="236"/>
      <c r="I7" s="236"/>
      <c r="J7" s="236"/>
      <c r="K7" s="236"/>
      <c r="L7" s="231" t="s">
        <v>4</v>
      </c>
      <c r="M7" s="237" t="s">
        <v>5</v>
      </c>
      <c r="N7" s="233"/>
    </row>
    <row r="8" spans="1:16" x14ac:dyDescent="0.25">
      <c r="A8" s="58"/>
      <c r="B8" s="227" t="s">
        <v>6</v>
      </c>
      <c r="C8" s="90" t="s">
        <v>7</v>
      </c>
      <c r="D8" s="86" t="s">
        <v>8</v>
      </c>
      <c r="E8" s="228" t="s">
        <v>85</v>
      </c>
      <c r="F8" s="86" t="s">
        <v>10</v>
      </c>
      <c r="G8" s="73" t="s">
        <v>11</v>
      </c>
      <c r="H8" s="86" t="s">
        <v>12</v>
      </c>
      <c r="I8" s="73" t="s">
        <v>13</v>
      </c>
      <c r="J8" s="86" t="s">
        <v>14</v>
      </c>
      <c r="K8" s="231" t="s">
        <v>83</v>
      </c>
      <c r="L8" s="231"/>
      <c r="M8" s="237"/>
      <c r="N8" s="233"/>
      <c r="O8" s="213"/>
      <c r="P8" s="213"/>
    </row>
    <row r="9" spans="1:16" x14ac:dyDescent="0.25">
      <c r="A9" s="58"/>
      <c r="B9" s="227"/>
      <c r="C9" s="91"/>
      <c r="D9" s="76"/>
      <c r="E9" s="229"/>
      <c r="F9" s="76" t="s">
        <v>16</v>
      </c>
      <c r="G9" s="74" t="s">
        <v>87</v>
      </c>
      <c r="H9" s="76" t="s">
        <v>86</v>
      </c>
      <c r="I9" s="74"/>
      <c r="J9" s="78" t="s">
        <v>19</v>
      </c>
      <c r="K9" s="231"/>
      <c r="L9" s="231"/>
      <c r="M9" s="237"/>
      <c r="N9" s="233"/>
      <c r="O9" s="213"/>
      <c r="P9" s="213"/>
    </row>
    <row r="10" spans="1:16" x14ac:dyDescent="0.25">
      <c r="A10" s="58"/>
      <c r="B10" s="79"/>
      <c r="C10" s="91"/>
      <c r="D10" s="76"/>
      <c r="E10" s="229"/>
      <c r="F10" s="76" t="s">
        <v>17</v>
      </c>
      <c r="G10" s="74"/>
      <c r="H10" s="49"/>
      <c r="I10" s="85"/>
      <c r="J10" s="76"/>
      <c r="K10" s="231"/>
      <c r="L10" s="231"/>
      <c r="M10" s="237"/>
      <c r="N10" s="233"/>
      <c r="O10" s="213"/>
      <c r="P10" s="213"/>
    </row>
    <row r="11" spans="1:16" ht="15" customHeight="1" x14ac:dyDescent="0.25">
      <c r="A11" s="34"/>
      <c r="B11" s="77"/>
      <c r="C11" s="9" t="s">
        <v>20</v>
      </c>
      <c r="D11" s="87" t="s">
        <v>21</v>
      </c>
      <c r="E11" s="230"/>
      <c r="F11" s="87" t="s">
        <v>21</v>
      </c>
      <c r="G11" s="75" t="s">
        <v>21</v>
      </c>
      <c r="H11" s="87" t="s">
        <v>22</v>
      </c>
      <c r="I11" s="75" t="s">
        <v>22</v>
      </c>
      <c r="J11" s="87" t="s">
        <v>23</v>
      </c>
      <c r="K11" s="231"/>
      <c r="L11" s="231"/>
      <c r="M11" s="237"/>
      <c r="N11" s="233"/>
      <c r="O11" s="213"/>
      <c r="P11" s="213"/>
    </row>
    <row r="12" spans="1:16" ht="12" customHeight="1" x14ac:dyDescent="0.25">
      <c r="A12" s="32">
        <v>1</v>
      </c>
      <c r="B12" s="80">
        <v>2</v>
      </c>
      <c r="C12" s="80">
        <v>3</v>
      </c>
      <c r="D12" s="83">
        <v>4</v>
      </c>
      <c r="E12" s="80">
        <v>5</v>
      </c>
      <c r="F12" s="84">
        <v>6</v>
      </c>
      <c r="G12" s="80">
        <v>7</v>
      </c>
      <c r="H12" s="84">
        <v>8</v>
      </c>
      <c r="I12" s="80">
        <v>9</v>
      </c>
      <c r="J12" s="81">
        <v>10</v>
      </c>
      <c r="K12" s="80">
        <v>11</v>
      </c>
      <c r="L12" s="57">
        <v>12</v>
      </c>
      <c r="M12" s="57">
        <v>13</v>
      </c>
      <c r="N12" s="51"/>
      <c r="O12" s="213"/>
      <c r="P12" s="213"/>
    </row>
    <row r="13" spans="1:16" ht="14.1" customHeight="1" x14ac:dyDescent="0.25">
      <c r="A13" s="35"/>
      <c r="B13" s="22" t="s">
        <v>24</v>
      </c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2"/>
      <c r="O13" s="213"/>
      <c r="P13" s="213"/>
    </row>
    <row r="14" spans="1:16" s="5" customFormat="1" ht="14.1" customHeight="1" x14ac:dyDescent="0.25">
      <c r="A14" s="226">
        <v>1</v>
      </c>
      <c r="B14" s="15" t="s">
        <v>25</v>
      </c>
      <c r="C14" s="38">
        <v>315.79399999999998</v>
      </c>
      <c r="D14" s="3">
        <v>177</v>
      </c>
      <c r="E14" s="3">
        <v>8.24</v>
      </c>
      <c r="F14" s="3">
        <v>176.3</v>
      </c>
      <c r="G14" s="3">
        <v>176.52</v>
      </c>
      <c r="H14" s="3">
        <f>(D14-G14)*10000*C14/1000000</f>
        <v>1.5158111999999677</v>
      </c>
      <c r="I14" s="3">
        <f>E14-H14</f>
        <v>6.7241888000000323</v>
      </c>
      <c r="J14" s="3">
        <v>0.35</v>
      </c>
      <c r="K14" s="3">
        <f>J14</f>
        <v>0.35</v>
      </c>
      <c r="L14" s="26">
        <f t="shared" ref="L14:L22" si="0">I14*100/E14</f>
        <v>81.604233009709134</v>
      </c>
      <c r="M14" s="3">
        <v>0.35</v>
      </c>
      <c r="N14" s="16"/>
      <c r="O14" s="4"/>
      <c r="P14" s="213"/>
    </row>
    <row r="15" spans="1:16" s="5" customFormat="1" ht="14.1" customHeight="1" x14ac:dyDescent="0.25">
      <c r="A15" s="226">
        <v>2</v>
      </c>
      <c r="B15" s="15" t="s">
        <v>26</v>
      </c>
      <c r="C15" s="38">
        <v>120</v>
      </c>
      <c r="D15" s="3">
        <v>167.5</v>
      </c>
      <c r="E15" s="3">
        <v>3.44</v>
      </c>
      <c r="F15" s="3">
        <v>167.5</v>
      </c>
      <c r="G15" s="3">
        <v>167.35</v>
      </c>
      <c r="H15" s="3">
        <f>(D15-G15)*10000*C15/1000000</f>
        <v>0.18000000000000682</v>
      </c>
      <c r="I15" s="3">
        <f t="shared" ref="I15:I22" si="1">E15-H15</f>
        <v>3.2599999999999931</v>
      </c>
      <c r="J15" s="3">
        <v>0.52</v>
      </c>
      <c r="K15" s="3">
        <f>J15</f>
        <v>0.52</v>
      </c>
      <c r="L15" s="26">
        <f>I15*100/E15</f>
        <v>94.767441860464913</v>
      </c>
      <c r="M15" s="3">
        <v>0.8</v>
      </c>
      <c r="N15" s="224"/>
      <c r="O15" s="4"/>
      <c r="P15" s="213"/>
    </row>
    <row r="16" spans="1:16" s="5" customFormat="1" ht="14.1" customHeight="1" x14ac:dyDescent="0.25">
      <c r="A16" s="226">
        <v>3</v>
      </c>
      <c r="B16" s="15" t="s">
        <v>27</v>
      </c>
      <c r="C16" s="38">
        <v>220</v>
      </c>
      <c r="D16" s="3">
        <v>164</v>
      </c>
      <c r="E16" s="3">
        <v>1.5</v>
      </c>
      <c r="F16" s="3">
        <v>164</v>
      </c>
      <c r="G16" s="3">
        <v>163.72</v>
      </c>
      <c r="H16" s="3">
        <f t="shared" ref="H16:H19" si="2">(D16-G16)*10000*C16/1000000</f>
        <v>0.61600000000000243</v>
      </c>
      <c r="I16" s="3">
        <f t="shared" si="1"/>
        <v>0.88399999999999757</v>
      </c>
      <c r="J16" s="3">
        <v>0.55000000000000004</v>
      </c>
      <c r="K16" s="3">
        <f>J16</f>
        <v>0.55000000000000004</v>
      </c>
      <c r="L16" s="26">
        <f>I16*100/E16</f>
        <v>58.933333333333167</v>
      </c>
      <c r="M16" s="3">
        <v>0.95</v>
      </c>
      <c r="N16" s="224"/>
      <c r="O16" s="4"/>
      <c r="P16" s="213"/>
    </row>
    <row r="17" spans="1:16" s="5" customFormat="1" ht="14.1" customHeight="1" x14ac:dyDescent="0.25">
      <c r="A17" s="226">
        <v>4</v>
      </c>
      <c r="B17" s="15" t="s">
        <v>28</v>
      </c>
      <c r="C17" s="38">
        <v>538.41999999999996</v>
      </c>
      <c r="D17" s="3">
        <v>157.5</v>
      </c>
      <c r="E17" s="3">
        <v>16.96</v>
      </c>
      <c r="F17" s="3">
        <v>157.5</v>
      </c>
      <c r="G17" s="3">
        <v>157.34</v>
      </c>
      <c r="H17" s="3">
        <f>(D17-G17)*10000*C17/1000000</f>
        <v>0.86147199999998159</v>
      </c>
      <c r="I17" s="3">
        <f t="shared" si="1"/>
        <v>16.098528000000019</v>
      </c>
      <c r="J17" s="3">
        <v>1.5</v>
      </c>
      <c r="K17" s="3">
        <f t="shared" ref="K17:K23" si="3">J17</f>
        <v>1.5</v>
      </c>
      <c r="L17" s="26">
        <f t="shared" si="0"/>
        <v>94.920566037735952</v>
      </c>
      <c r="M17" s="3">
        <v>1.5</v>
      </c>
      <c r="N17" s="224"/>
      <c r="O17" s="4"/>
      <c r="P17" s="213"/>
    </row>
    <row r="18" spans="1:16" s="5" customFormat="1" ht="14.1" customHeight="1" x14ac:dyDescent="0.25">
      <c r="A18" s="226">
        <v>5</v>
      </c>
      <c r="B18" s="15" t="s">
        <v>29</v>
      </c>
      <c r="C18" s="38">
        <v>165</v>
      </c>
      <c r="D18" s="3">
        <v>144.4</v>
      </c>
      <c r="E18" s="3">
        <v>2.42</v>
      </c>
      <c r="F18" s="3">
        <v>144.4</v>
      </c>
      <c r="G18" s="3">
        <v>144.38999999999999</v>
      </c>
      <c r="H18" s="3">
        <f>(D18-G18)*10000*C18/1000000</f>
        <v>1.6500000000031892E-2</v>
      </c>
      <c r="I18" s="3">
        <f t="shared" si="1"/>
        <v>2.4034999999999682</v>
      </c>
      <c r="J18" s="3">
        <v>1.5</v>
      </c>
      <c r="K18" s="3">
        <f t="shared" si="3"/>
        <v>1.5</v>
      </c>
      <c r="L18" s="26">
        <f t="shared" si="0"/>
        <v>99.318181818180506</v>
      </c>
      <c r="M18" s="3">
        <v>1.7</v>
      </c>
      <c r="N18" s="16"/>
      <c r="O18" s="4"/>
      <c r="P18" s="213"/>
    </row>
    <row r="19" spans="1:16" s="5" customFormat="1" ht="14.1" customHeight="1" x14ac:dyDescent="0.25">
      <c r="A19" s="226">
        <v>6</v>
      </c>
      <c r="B19" s="15" t="s">
        <v>30</v>
      </c>
      <c r="C19" s="38">
        <v>71</v>
      </c>
      <c r="D19" s="3">
        <v>142.75</v>
      </c>
      <c r="E19" s="3">
        <v>1.56</v>
      </c>
      <c r="F19" s="3">
        <v>142.75</v>
      </c>
      <c r="G19" s="3">
        <v>142.75</v>
      </c>
      <c r="H19" s="3">
        <f t="shared" si="2"/>
        <v>0</v>
      </c>
      <c r="I19" s="3">
        <f t="shared" si="1"/>
        <v>1.56</v>
      </c>
      <c r="J19" s="3">
        <v>1.5</v>
      </c>
      <c r="K19" s="3">
        <f t="shared" si="3"/>
        <v>1.5</v>
      </c>
      <c r="L19" s="26">
        <f t="shared" si="0"/>
        <v>100</v>
      </c>
      <c r="M19" s="3">
        <v>1.8</v>
      </c>
      <c r="N19" s="16"/>
      <c r="O19" s="4"/>
      <c r="P19" s="213"/>
    </row>
    <row r="20" spans="1:16" s="5" customFormat="1" ht="14.1" customHeight="1" x14ac:dyDescent="0.25">
      <c r="A20" s="226">
        <v>7</v>
      </c>
      <c r="B20" s="15" t="s">
        <v>31</v>
      </c>
      <c r="C20" s="38">
        <v>327</v>
      </c>
      <c r="D20" s="3">
        <v>131.6</v>
      </c>
      <c r="E20" s="3">
        <v>3.27</v>
      </c>
      <c r="F20" s="3">
        <v>130.9</v>
      </c>
      <c r="G20" s="3">
        <v>131.18</v>
      </c>
      <c r="H20" s="3">
        <f>(D20-G20)*10000*C20/1000000</f>
        <v>1.3733999999999591</v>
      </c>
      <c r="I20" s="3">
        <f t="shared" si="1"/>
        <v>1.8966000000000409</v>
      </c>
      <c r="J20" s="3">
        <v>2.25</v>
      </c>
      <c r="K20" s="3">
        <f t="shared" si="3"/>
        <v>2.25</v>
      </c>
      <c r="L20" s="26">
        <f t="shared" si="0"/>
        <v>58.000000000001251</v>
      </c>
      <c r="M20" s="3">
        <v>2.25</v>
      </c>
      <c r="N20" s="16"/>
      <c r="O20" s="4"/>
      <c r="P20" s="213"/>
    </row>
    <row r="21" spans="1:16" s="5" customFormat="1" ht="14.1" customHeight="1" x14ac:dyDescent="0.25">
      <c r="A21" s="226">
        <v>8</v>
      </c>
      <c r="B21" s="15" t="s">
        <v>32</v>
      </c>
      <c r="C21" s="38">
        <v>70</v>
      </c>
      <c r="D21" s="3">
        <v>127.4</v>
      </c>
      <c r="E21" s="3">
        <v>1.75</v>
      </c>
      <c r="F21" s="3">
        <v>127.4</v>
      </c>
      <c r="G21" s="3">
        <v>127</v>
      </c>
      <c r="H21" s="3">
        <f>(D21-G21)*10000*C21/1000000</f>
        <v>0.28000000000000397</v>
      </c>
      <c r="I21" s="3">
        <f t="shared" si="1"/>
        <v>1.469999999999996</v>
      </c>
      <c r="J21" s="3">
        <v>2.2999999999999998</v>
      </c>
      <c r="K21" s="3">
        <f t="shared" si="3"/>
        <v>2.2999999999999998</v>
      </c>
      <c r="L21" s="26">
        <f t="shared" si="0"/>
        <v>83.999999999999773</v>
      </c>
      <c r="M21" s="3">
        <v>2.2999999999999998</v>
      </c>
      <c r="N21" s="16"/>
      <c r="O21" s="4"/>
      <c r="P21" s="213"/>
    </row>
    <row r="22" spans="1:16" s="5" customFormat="1" ht="14.1" customHeight="1" x14ac:dyDescent="0.25">
      <c r="A22" s="226">
        <v>9</v>
      </c>
      <c r="B22" s="6" t="s">
        <v>33</v>
      </c>
      <c r="C22" s="60">
        <v>638</v>
      </c>
      <c r="D22" s="3">
        <v>113.9</v>
      </c>
      <c r="E22" s="3">
        <v>15.7</v>
      </c>
      <c r="F22" s="3">
        <v>113.2</v>
      </c>
      <c r="G22" s="3">
        <v>113.38</v>
      </c>
      <c r="H22" s="3">
        <f>(D22-G22)*10000*C22/1000000</f>
        <v>3.3176000000000654</v>
      </c>
      <c r="I22" s="3">
        <f t="shared" si="1"/>
        <v>12.382399999999933</v>
      </c>
      <c r="J22" s="3">
        <v>2.6</v>
      </c>
      <c r="K22" s="3">
        <f>J22</f>
        <v>2.6</v>
      </c>
      <c r="L22" s="26">
        <f t="shared" si="0"/>
        <v>78.868789808916787</v>
      </c>
      <c r="M22" s="3">
        <v>2.4500000000000002</v>
      </c>
      <c r="N22" s="16"/>
      <c r="O22" s="214"/>
      <c r="P22" s="213"/>
    </row>
    <row r="23" spans="1:16" s="5" customFormat="1" ht="14.1" customHeight="1" x14ac:dyDescent="0.25">
      <c r="A23" s="226">
        <v>10</v>
      </c>
      <c r="B23" s="6" t="s">
        <v>34</v>
      </c>
      <c r="C23" s="56">
        <v>170</v>
      </c>
      <c r="D23" s="3">
        <v>99.81</v>
      </c>
      <c r="E23" s="3">
        <v>3.75</v>
      </c>
      <c r="F23" s="3">
        <v>99.81</v>
      </c>
      <c r="G23" s="3">
        <v>99.72</v>
      </c>
      <c r="H23" s="3">
        <f>(D23-G23)*10000*C23/1000000</f>
        <v>0.1530000000000058</v>
      </c>
      <c r="I23" s="3">
        <f>E23-H23</f>
        <v>3.5969999999999942</v>
      </c>
      <c r="J23" s="3">
        <v>2</v>
      </c>
      <c r="K23" s="3">
        <f t="shared" si="3"/>
        <v>2</v>
      </c>
      <c r="L23" s="26">
        <f>I23*100/E23</f>
        <v>95.919999999999845</v>
      </c>
      <c r="M23" s="3">
        <v>2.5</v>
      </c>
      <c r="N23" s="16"/>
      <c r="O23" s="213"/>
      <c r="P23" s="213"/>
    </row>
    <row r="24" spans="1:16" s="5" customFormat="1" ht="14.1" customHeight="1" x14ac:dyDescent="0.25">
      <c r="A24" s="55"/>
      <c r="B24" s="22" t="s">
        <v>35</v>
      </c>
      <c r="C24" s="36">
        <f>SUM(C14:C23)</f>
        <v>2635.2139999999999</v>
      </c>
      <c r="D24" s="23"/>
      <c r="E24" s="24">
        <f>SUM(E14:E23)</f>
        <v>58.59</v>
      </c>
      <c r="F24" s="23"/>
      <c r="G24" s="37"/>
      <c r="H24" s="24">
        <f>SUM(H14:H23)</f>
        <v>8.3137832000000245</v>
      </c>
      <c r="I24" s="24">
        <f>SUM(I14:I23)</f>
        <v>50.276216799999979</v>
      </c>
      <c r="J24" s="23"/>
      <c r="K24" s="23"/>
      <c r="L24" s="29">
        <f>I24*100/E24</f>
        <v>85.810235193719024</v>
      </c>
      <c r="M24" s="23"/>
      <c r="N24" s="16"/>
      <c r="O24" s="213"/>
      <c r="P24" s="213"/>
    </row>
    <row r="25" spans="1:16" s="5" customFormat="1" ht="14.1" customHeight="1" x14ac:dyDescent="0.25">
      <c r="A25" s="55"/>
      <c r="B25" s="22" t="s">
        <v>36</v>
      </c>
      <c r="C25" s="36"/>
      <c r="D25" s="39"/>
      <c r="E25" s="39"/>
      <c r="F25" s="39"/>
      <c r="G25" s="61"/>
      <c r="H25" s="39"/>
      <c r="I25" s="3"/>
      <c r="J25" s="3"/>
      <c r="K25" s="3"/>
      <c r="L25" s="26"/>
      <c r="M25" s="3"/>
      <c r="N25" s="16"/>
      <c r="O25" s="213"/>
      <c r="P25" s="213"/>
    </row>
    <row r="26" spans="1:16" s="5" customFormat="1" ht="14.1" customHeight="1" x14ac:dyDescent="0.25">
      <c r="A26" s="54">
        <v>11</v>
      </c>
      <c r="B26" s="6" t="s">
        <v>38</v>
      </c>
      <c r="C26" s="56">
        <v>137</v>
      </c>
      <c r="D26" s="3">
        <v>191.61</v>
      </c>
      <c r="E26" s="17">
        <v>1.4039999999999999</v>
      </c>
      <c r="F26" s="3">
        <f t="shared" ref="F26:F27" si="4">D26</f>
        <v>191.61</v>
      </c>
      <c r="G26" s="3">
        <v>191.51</v>
      </c>
      <c r="H26" s="17">
        <f>E26-I26</f>
        <v>6.3999999999999835E-2</v>
      </c>
      <c r="I26" s="17">
        <v>1.34</v>
      </c>
      <c r="J26" s="3">
        <v>0.08</v>
      </c>
      <c r="K26" s="3">
        <f t="shared" ref="K26:K31" si="5">J26</f>
        <v>0.08</v>
      </c>
      <c r="L26" s="26">
        <f>I26*100/E26</f>
        <v>95.441595441595453</v>
      </c>
      <c r="M26" s="3">
        <v>0.15</v>
      </c>
      <c r="N26" s="16"/>
      <c r="O26" s="215"/>
      <c r="P26" s="213"/>
    </row>
    <row r="27" spans="1:16" s="5" customFormat="1" ht="14.1" customHeight="1" x14ac:dyDescent="0.25">
      <c r="A27" s="54">
        <v>12</v>
      </c>
      <c r="B27" s="6" t="s">
        <v>39</v>
      </c>
      <c r="C27" s="56">
        <v>88</v>
      </c>
      <c r="D27" s="3">
        <v>203</v>
      </c>
      <c r="E27" s="3">
        <v>1.3</v>
      </c>
      <c r="F27" s="3">
        <f t="shared" si="4"/>
        <v>203</v>
      </c>
      <c r="G27" s="3">
        <v>202.7</v>
      </c>
      <c r="H27" s="3">
        <f>E27-I27</f>
        <v>0.15000000000000013</v>
      </c>
      <c r="I27" s="17">
        <v>1.1499999999999999</v>
      </c>
      <c r="J27" s="3">
        <v>0.01</v>
      </c>
      <c r="K27" s="3">
        <f t="shared" si="5"/>
        <v>0.01</v>
      </c>
      <c r="L27" s="26">
        <f>I27*100/E27</f>
        <v>88.461538461538453</v>
      </c>
      <c r="M27" s="3">
        <v>0.02</v>
      </c>
      <c r="N27" s="16"/>
      <c r="O27" s="215"/>
      <c r="P27" s="213"/>
    </row>
    <row r="28" spans="1:16" s="5" customFormat="1" ht="14.1" customHeight="1" x14ac:dyDescent="0.25">
      <c r="A28" s="55">
        <v>13</v>
      </c>
      <c r="B28" s="15" t="s">
        <v>40</v>
      </c>
      <c r="C28" s="38">
        <v>234</v>
      </c>
      <c r="D28" s="3">
        <v>182.5</v>
      </c>
      <c r="E28" s="3">
        <v>3.93</v>
      </c>
      <c r="F28" s="3">
        <f t="shared" ref="F28:F31" si="6">D28</f>
        <v>182.5</v>
      </c>
      <c r="G28" s="3">
        <v>182.42</v>
      </c>
      <c r="H28" s="3">
        <f>(D28-G28)*10000*C28/1000000</f>
        <v>0.18720000000002926</v>
      </c>
      <c r="I28" s="17">
        <f>E28-H28</f>
        <v>3.742799999999971</v>
      </c>
      <c r="J28" s="3">
        <v>7.0000000000000007E-2</v>
      </c>
      <c r="K28" s="3">
        <f t="shared" si="5"/>
        <v>7.0000000000000007E-2</v>
      </c>
      <c r="L28" s="26">
        <f>I28*100/E28</f>
        <v>95.236641221373318</v>
      </c>
      <c r="M28" s="3">
        <v>0.21</v>
      </c>
      <c r="N28" s="16"/>
      <c r="O28" s="4"/>
      <c r="P28" s="213"/>
    </row>
    <row r="29" spans="1:16" s="5" customFormat="1" ht="14.1" customHeight="1" x14ac:dyDescent="0.25">
      <c r="A29" s="55">
        <v>14</v>
      </c>
      <c r="B29" s="15" t="s">
        <v>41</v>
      </c>
      <c r="C29" s="38">
        <v>65</v>
      </c>
      <c r="D29" s="3">
        <v>192.5</v>
      </c>
      <c r="E29" s="3">
        <v>1.07</v>
      </c>
      <c r="F29" s="3">
        <f t="shared" si="6"/>
        <v>192.5</v>
      </c>
      <c r="G29" s="3">
        <v>192.12</v>
      </c>
      <c r="H29" s="3">
        <f>(D29-G29)*10000*C29/1000000</f>
        <v>0.24699999999999703</v>
      </c>
      <c r="I29" s="17">
        <f t="shared" ref="I29:I30" si="7">E29-H29</f>
        <v>0.82300000000000306</v>
      </c>
      <c r="J29" s="3">
        <v>0.01</v>
      </c>
      <c r="K29" s="3">
        <f t="shared" si="5"/>
        <v>0.01</v>
      </c>
      <c r="L29" s="26">
        <f>I29*100/E29</f>
        <v>76.91588785046757</v>
      </c>
      <c r="M29" s="3">
        <v>0.01</v>
      </c>
      <c r="N29" s="16"/>
      <c r="O29" s="4"/>
      <c r="P29" s="213"/>
    </row>
    <row r="30" spans="1:16" s="5" customFormat="1" ht="14.1" customHeight="1" x14ac:dyDescent="0.25">
      <c r="A30" s="55">
        <v>15</v>
      </c>
      <c r="B30" s="15" t="s">
        <v>42</v>
      </c>
      <c r="C30" s="38">
        <v>97</v>
      </c>
      <c r="D30" s="3">
        <v>179.1</v>
      </c>
      <c r="E30" s="3">
        <v>1.75</v>
      </c>
      <c r="F30" s="3">
        <f t="shared" si="6"/>
        <v>179.1</v>
      </c>
      <c r="G30" s="3">
        <v>179.06</v>
      </c>
      <c r="H30" s="3">
        <f>(D30-G30)*10000*C30/1000000</f>
        <v>3.8799999999992278E-2</v>
      </c>
      <c r="I30" s="17">
        <f t="shared" si="7"/>
        <v>1.7112000000000078</v>
      </c>
      <c r="J30" s="3">
        <v>0.09</v>
      </c>
      <c r="K30" s="3">
        <f t="shared" si="5"/>
        <v>0.09</v>
      </c>
      <c r="L30" s="26">
        <f t="shared" ref="L30" si="8">I30*100/E30</f>
        <v>97.78285714285758</v>
      </c>
      <c r="M30" s="3">
        <v>0.22</v>
      </c>
      <c r="N30" s="16"/>
      <c r="O30" s="4"/>
      <c r="P30" s="213"/>
    </row>
    <row r="31" spans="1:16" s="5" customFormat="1" ht="14.1" customHeight="1" x14ac:dyDescent="0.25">
      <c r="A31" s="55">
        <v>16</v>
      </c>
      <c r="B31" s="15" t="s">
        <v>43</v>
      </c>
      <c r="C31" s="38">
        <v>95</v>
      </c>
      <c r="D31" s="3">
        <v>174.03</v>
      </c>
      <c r="E31" s="3">
        <v>1.03</v>
      </c>
      <c r="F31" s="3">
        <f t="shared" si="6"/>
        <v>174.03</v>
      </c>
      <c r="G31" s="3">
        <v>173.96</v>
      </c>
      <c r="H31" s="3">
        <f>(D31-G31)*10000*C31/1000000</f>
        <v>6.6499999999993523E-2</v>
      </c>
      <c r="I31" s="17">
        <f>E31-H31</f>
        <v>0.96350000000000646</v>
      </c>
      <c r="J31" s="3">
        <v>0.11</v>
      </c>
      <c r="K31" s="3">
        <f t="shared" si="5"/>
        <v>0.11</v>
      </c>
      <c r="L31" s="26">
        <f>I31*100/E31</f>
        <v>93.543689320388978</v>
      </c>
      <c r="M31" s="3">
        <v>0.26</v>
      </c>
      <c r="N31" s="16"/>
      <c r="O31" s="4"/>
      <c r="P31" s="213"/>
    </row>
    <row r="32" spans="1:16" s="5" customFormat="1" ht="14.1" customHeight="1" x14ac:dyDescent="0.25">
      <c r="A32" s="55"/>
      <c r="B32" s="22" t="s">
        <v>35</v>
      </c>
      <c r="C32" s="36">
        <f>SUM(C26:C31)</f>
        <v>716</v>
      </c>
      <c r="D32" s="23"/>
      <c r="E32" s="25">
        <f>SUM(E26:E31)</f>
        <v>10.484</v>
      </c>
      <c r="F32" s="24"/>
      <c r="G32" s="42"/>
      <c r="H32" s="25">
        <f>SUM(H26:H31)</f>
        <v>0.75350000000001205</v>
      </c>
      <c r="I32" s="25">
        <f>SUM(I26:I31)</f>
        <v>9.7304999999999886</v>
      </c>
      <c r="J32" s="24"/>
      <c r="K32" s="24"/>
      <c r="L32" s="29">
        <f>I32*100/E32</f>
        <v>92.812857687905264</v>
      </c>
      <c r="M32" s="24"/>
      <c r="N32" s="16"/>
      <c r="O32" s="213"/>
      <c r="P32" s="213"/>
    </row>
    <row r="33" spans="1:16" s="5" customFormat="1" ht="14.1" customHeight="1" x14ac:dyDescent="0.25">
      <c r="A33" s="55"/>
      <c r="B33" s="22" t="s">
        <v>44</v>
      </c>
      <c r="C33" s="36"/>
      <c r="D33" s="3"/>
      <c r="E33" s="3"/>
      <c r="F33" s="3"/>
      <c r="G33" s="43"/>
      <c r="H33" s="3"/>
      <c r="I33" s="3"/>
      <c r="J33" s="3"/>
      <c r="K33" s="3"/>
      <c r="L33" s="26"/>
      <c r="M33" s="3"/>
      <c r="N33" s="16"/>
      <c r="O33" s="213"/>
      <c r="P33" s="213"/>
    </row>
    <row r="34" spans="1:16" s="5" customFormat="1" ht="14.1" customHeight="1" x14ac:dyDescent="0.25">
      <c r="A34" s="55">
        <v>17</v>
      </c>
      <c r="B34" s="15" t="s">
        <v>45</v>
      </c>
      <c r="C34" s="38">
        <v>57</v>
      </c>
      <c r="D34" s="3">
        <v>189.5</v>
      </c>
      <c r="E34" s="3">
        <v>1.19</v>
      </c>
      <c r="F34" s="3">
        <f t="shared" ref="F34:F36" si="9">D34</f>
        <v>189.5</v>
      </c>
      <c r="G34" s="3">
        <v>189.42</v>
      </c>
      <c r="H34" s="17">
        <f>(D34-G34)*10000*C34/1000000</f>
        <v>4.5600000000007128E-2</v>
      </c>
      <c r="I34" s="3">
        <f>E34-H34</f>
        <v>1.1443999999999928</v>
      </c>
      <c r="J34" s="3">
        <v>0.02</v>
      </c>
      <c r="K34" s="3">
        <f>J34</f>
        <v>0.02</v>
      </c>
      <c r="L34" s="26">
        <f t="shared" ref="L34:L36" si="10">I34*100/E34</f>
        <v>96.168067226890145</v>
      </c>
      <c r="M34" s="3">
        <v>0.05</v>
      </c>
      <c r="N34" s="16"/>
      <c r="O34" s="4"/>
      <c r="P34" s="213"/>
    </row>
    <row r="35" spans="1:16" s="5" customFormat="1" ht="14.1" customHeight="1" x14ac:dyDescent="0.25">
      <c r="A35" s="55">
        <v>18</v>
      </c>
      <c r="B35" s="15" t="s">
        <v>46</v>
      </c>
      <c r="C35" s="38">
        <v>104</v>
      </c>
      <c r="D35" s="3">
        <v>185.5</v>
      </c>
      <c r="E35" s="3">
        <v>1.83</v>
      </c>
      <c r="F35" s="3">
        <f t="shared" si="9"/>
        <v>185.5</v>
      </c>
      <c r="G35" s="3">
        <v>185.39</v>
      </c>
      <c r="H35" s="17">
        <f>(D35-G35)*10000*C35/1000000</f>
        <v>0.11440000000001418</v>
      </c>
      <c r="I35" s="17">
        <f>E35-H35</f>
        <v>1.7155999999999858</v>
      </c>
      <c r="J35" s="3">
        <v>0.02</v>
      </c>
      <c r="K35" s="3">
        <f>J35</f>
        <v>0.02</v>
      </c>
      <c r="L35" s="26">
        <f t="shared" si="10"/>
        <v>93.748633879780641</v>
      </c>
      <c r="M35" s="3">
        <v>0.06</v>
      </c>
      <c r="N35" s="16"/>
      <c r="O35" s="4"/>
      <c r="P35" s="213"/>
    </row>
    <row r="36" spans="1:16" s="5" customFormat="1" ht="14.1" customHeight="1" x14ac:dyDescent="0.25">
      <c r="A36" s="55">
        <v>19</v>
      </c>
      <c r="B36" s="15" t="s">
        <v>47</v>
      </c>
      <c r="C36" s="38">
        <v>64</v>
      </c>
      <c r="D36" s="3">
        <v>180.6</v>
      </c>
      <c r="E36" s="3">
        <v>1.02</v>
      </c>
      <c r="F36" s="3">
        <f t="shared" si="9"/>
        <v>180.6</v>
      </c>
      <c r="G36" s="3">
        <v>180.47</v>
      </c>
      <c r="H36" s="17">
        <f>(D36-G36)*10000*C36/1000000</f>
        <v>8.3199999999997096E-2</v>
      </c>
      <c r="I36" s="17">
        <f>E36-H36</f>
        <v>0.93680000000000296</v>
      </c>
      <c r="J36" s="3">
        <v>0.02</v>
      </c>
      <c r="K36" s="3">
        <f>J36</f>
        <v>0.02</v>
      </c>
      <c r="L36" s="26">
        <f t="shared" si="10"/>
        <v>91.843137254902246</v>
      </c>
      <c r="M36" s="3">
        <v>0.06</v>
      </c>
      <c r="N36" s="16"/>
      <c r="O36" s="4"/>
      <c r="P36" s="213"/>
    </row>
    <row r="37" spans="1:16" s="5" customFormat="1" ht="14.1" customHeight="1" x14ac:dyDescent="0.25">
      <c r="A37" s="55"/>
      <c r="B37" s="22" t="s">
        <v>35</v>
      </c>
      <c r="C37" s="36">
        <f>SUM(C34:C36)</f>
        <v>225</v>
      </c>
      <c r="D37" s="23"/>
      <c r="E37" s="24">
        <f>SUM(E34:E36)</f>
        <v>4.04</v>
      </c>
      <c r="F37" s="24"/>
      <c r="G37" s="42"/>
      <c r="H37" s="24">
        <f>SUM(H34:H36)</f>
        <v>0.2432000000000184</v>
      </c>
      <c r="I37" s="24">
        <f>SUM(I34:I36)</f>
        <v>3.7967999999999815</v>
      </c>
      <c r="J37" s="24"/>
      <c r="K37" s="24"/>
      <c r="L37" s="29">
        <f>I37*100/E37</f>
        <v>93.98019801980152</v>
      </c>
      <c r="M37" s="24"/>
      <c r="N37" s="16"/>
      <c r="O37" s="213"/>
      <c r="P37" s="213"/>
    </row>
    <row r="38" spans="1:16" s="5" customFormat="1" ht="14.1" customHeight="1" x14ac:dyDescent="0.25">
      <c r="A38" s="55"/>
      <c r="B38" s="22" t="s">
        <v>48</v>
      </c>
      <c r="C38" s="36"/>
      <c r="D38" s="3"/>
      <c r="E38" s="3"/>
      <c r="F38" s="3"/>
      <c r="G38" s="43"/>
      <c r="H38" s="3"/>
      <c r="I38" s="3"/>
      <c r="J38" s="3"/>
      <c r="K38" s="3"/>
      <c r="L38" s="26"/>
      <c r="M38" s="3"/>
      <c r="N38" s="16"/>
      <c r="O38" s="213"/>
      <c r="P38" s="213"/>
    </row>
    <row r="39" spans="1:16" s="5" customFormat="1" ht="14.1" customHeight="1" x14ac:dyDescent="0.25">
      <c r="A39" s="55">
        <v>20</v>
      </c>
      <c r="B39" s="15" t="s">
        <v>49</v>
      </c>
      <c r="C39" s="38">
        <v>66.7</v>
      </c>
      <c r="D39" s="3">
        <v>182.5</v>
      </c>
      <c r="E39" s="3">
        <v>1.08</v>
      </c>
      <c r="F39" s="3">
        <f t="shared" ref="F39:F41" si="11">D39</f>
        <v>182.5</v>
      </c>
      <c r="G39" s="3">
        <v>182.05</v>
      </c>
      <c r="H39" s="3">
        <f>(D39-G39)*10000*C39/1000000</f>
        <v>0.30014999999999242</v>
      </c>
      <c r="I39" s="3">
        <f>E39-H39</f>
        <v>0.7798500000000077</v>
      </c>
      <c r="J39" s="3">
        <v>0.02</v>
      </c>
      <c r="K39" s="3">
        <f t="shared" ref="K39" si="12">J39</f>
        <v>0.02</v>
      </c>
      <c r="L39" s="26">
        <f t="shared" ref="L39:L41" si="13">I39*100/E39</f>
        <v>72.208333333334039</v>
      </c>
      <c r="M39" s="57">
        <v>0.04</v>
      </c>
      <c r="N39" s="16"/>
      <c r="O39" s="4"/>
      <c r="P39" s="213"/>
    </row>
    <row r="40" spans="1:16" s="5" customFormat="1" ht="14.1" customHeight="1" x14ac:dyDescent="0.25">
      <c r="A40" s="55">
        <v>21</v>
      </c>
      <c r="B40" s="15" t="s">
        <v>50</v>
      </c>
      <c r="C40" s="38">
        <v>62.8</v>
      </c>
      <c r="D40" s="3">
        <v>177</v>
      </c>
      <c r="E40" s="3">
        <v>1.41</v>
      </c>
      <c r="F40" s="3">
        <f t="shared" si="11"/>
        <v>177</v>
      </c>
      <c r="G40" s="3">
        <v>176.7</v>
      </c>
      <c r="H40" s="3">
        <f>(D40-G40)*10000*C40/1000000</f>
        <v>0.18840000000000712</v>
      </c>
      <c r="I40" s="3">
        <f>E40-H40</f>
        <v>1.2215999999999929</v>
      </c>
      <c r="J40" s="3">
        <v>0.02</v>
      </c>
      <c r="K40" s="3">
        <f>J40</f>
        <v>0.02</v>
      </c>
      <c r="L40" s="26">
        <f t="shared" si="13"/>
        <v>86.638297872339919</v>
      </c>
      <c r="M40" s="57">
        <v>0.05</v>
      </c>
      <c r="N40" s="16"/>
      <c r="O40" s="4"/>
      <c r="P40" s="213"/>
    </row>
    <row r="41" spans="1:16" s="5" customFormat="1" ht="14.1" customHeight="1" x14ac:dyDescent="0.25">
      <c r="A41" s="55">
        <v>22</v>
      </c>
      <c r="B41" s="15" t="s">
        <v>51</v>
      </c>
      <c r="C41" s="38">
        <v>56</v>
      </c>
      <c r="D41" s="3">
        <v>175.25</v>
      </c>
      <c r="E41" s="3">
        <v>1.17</v>
      </c>
      <c r="F41" s="3">
        <f t="shared" si="11"/>
        <v>175.25</v>
      </c>
      <c r="G41" s="3">
        <v>175.25</v>
      </c>
      <c r="H41" s="3">
        <f>(D41-G41)*10000*C41/1000000</f>
        <v>0</v>
      </c>
      <c r="I41" s="3">
        <f>E41-H41</f>
        <v>1.17</v>
      </c>
      <c r="J41" s="3">
        <v>0.05</v>
      </c>
      <c r="K41" s="3">
        <f>J41</f>
        <v>0.05</v>
      </c>
      <c r="L41" s="26">
        <f t="shared" si="13"/>
        <v>100</v>
      </c>
      <c r="M41" s="57">
        <v>0.06</v>
      </c>
      <c r="N41" s="16"/>
      <c r="O41" s="4"/>
      <c r="P41" s="213"/>
    </row>
    <row r="42" spans="1:16" s="5" customFormat="1" ht="14.1" customHeight="1" x14ac:dyDescent="0.25">
      <c r="A42" s="55"/>
      <c r="B42" s="22" t="s">
        <v>35</v>
      </c>
      <c r="C42" s="36">
        <f>SUM(C39:C41)</f>
        <v>185.5</v>
      </c>
      <c r="D42" s="3"/>
      <c r="E42" s="24">
        <f>SUM(E39:E41)</f>
        <v>3.66</v>
      </c>
      <c r="F42" s="24"/>
      <c r="G42" s="42" t="s">
        <v>52</v>
      </c>
      <c r="H42" s="24">
        <f>SUM(H39:H41)</f>
        <v>0.48854999999999954</v>
      </c>
      <c r="I42" s="24">
        <f>SUM(I39:I41)</f>
        <v>3.1714500000000005</v>
      </c>
      <c r="J42" s="24"/>
      <c r="K42" s="24"/>
      <c r="L42" s="29">
        <f>I42*100/E42</f>
        <v>86.651639344262307</v>
      </c>
      <c r="M42" s="24"/>
      <c r="N42" s="16"/>
      <c r="O42" s="213"/>
      <c r="P42" s="213"/>
    </row>
    <row r="43" spans="1:16" s="5" customFormat="1" ht="14.1" customHeight="1" x14ac:dyDescent="0.25">
      <c r="A43" s="55"/>
      <c r="B43" s="22" t="s">
        <v>53</v>
      </c>
      <c r="C43" s="36"/>
      <c r="D43" s="3"/>
      <c r="E43" s="3"/>
      <c r="F43" s="3"/>
      <c r="G43" s="43"/>
      <c r="H43" s="3"/>
      <c r="I43" s="3"/>
      <c r="J43" s="3"/>
      <c r="K43" s="3"/>
      <c r="L43" s="41"/>
      <c r="M43" s="3"/>
      <c r="N43" s="16"/>
      <c r="O43" s="213"/>
      <c r="P43" s="213"/>
    </row>
    <row r="44" spans="1:16" s="5" customFormat="1" ht="14.1" customHeight="1" x14ac:dyDescent="0.25">
      <c r="A44" s="55">
        <v>23</v>
      </c>
      <c r="B44" s="6" t="s">
        <v>54</v>
      </c>
      <c r="C44" s="60">
        <v>184</v>
      </c>
      <c r="D44" s="3">
        <v>212.5</v>
      </c>
      <c r="E44" s="3">
        <v>2.4700000000000002</v>
      </c>
      <c r="F44" s="3">
        <f t="shared" ref="F44:F48" si="14">D44</f>
        <v>212.5</v>
      </c>
      <c r="G44" s="3">
        <v>211.54</v>
      </c>
      <c r="H44" s="3">
        <v>1.4</v>
      </c>
      <c r="I44" s="3">
        <f t="shared" ref="I44:I53" si="15">E44-H44</f>
        <v>1.0700000000000003</v>
      </c>
      <c r="J44" s="3">
        <v>0.15</v>
      </c>
      <c r="K44" s="3">
        <f t="shared" ref="K44:K46" si="16">J44</f>
        <v>0.15</v>
      </c>
      <c r="L44" s="26">
        <f t="shared" ref="L44:L53" si="17">I44*100/E44</f>
        <v>43.319838056680169</v>
      </c>
      <c r="M44" s="3">
        <v>0.1</v>
      </c>
      <c r="N44" s="16"/>
      <c r="O44" s="214"/>
      <c r="P44" s="213"/>
    </row>
    <row r="45" spans="1:16" s="5" customFormat="1" ht="14.1" customHeight="1" x14ac:dyDescent="0.25">
      <c r="A45" s="55">
        <v>24</v>
      </c>
      <c r="B45" s="6" t="s">
        <v>55</v>
      </c>
      <c r="C45" s="56">
        <v>53</v>
      </c>
      <c r="D45" s="3">
        <v>195.5</v>
      </c>
      <c r="E45" s="3">
        <v>0.61</v>
      </c>
      <c r="F45" s="3">
        <f t="shared" si="14"/>
        <v>195.5</v>
      </c>
      <c r="G45" s="3">
        <v>195.42</v>
      </c>
      <c r="H45" s="3">
        <v>0.04</v>
      </c>
      <c r="I45" s="3">
        <f>E45-H45</f>
        <v>0.56999999999999995</v>
      </c>
      <c r="J45" s="3">
        <v>0.15</v>
      </c>
      <c r="K45" s="3">
        <f>J45</f>
        <v>0.15</v>
      </c>
      <c r="L45" s="26">
        <f t="shared" si="17"/>
        <v>93.442622950819668</v>
      </c>
      <c r="M45" s="3">
        <v>0.15</v>
      </c>
      <c r="N45" s="16"/>
      <c r="O45" s="215"/>
      <c r="P45" s="213"/>
    </row>
    <row r="46" spans="1:16" s="5" customFormat="1" ht="14.1" customHeight="1" x14ac:dyDescent="0.25">
      <c r="A46" s="55">
        <v>25</v>
      </c>
      <c r="B46" s="6" t="s">
        <v>56</v>
      </c>
      <c r="C46" s="56">
        <v>159</v>
      </c>
      <c r="D46" s="3">
        <v>191.7</v>
      </c>
      <c r="E46" s="3">
        <v>1.74</v>
      </c>
      <c r="F46" s="3">
        <f t="shared" si="14"/>
        <v>191.7</v>
      </c>
      <c r="G46" s="3">
        <v>191.4</v>
      </c>
      <c r="H46" s="3">
        <v>0.42</v>
      </c>
      <c r="I46" s="3">
        <f t="shared" si="15"/>
        <v>1.32</v>
      </c>
      <c r="J46" s="3">
        <v>0.15</v>
      </c>
      <c r="K46" s="3">
        <f t="shared" si="16"/>
        <v>0.15</v>
      </c>
      <c r="L46" s="26">
        <f>I46*100/E46</f>
        <v>75.862068965517238</v>
      </c>
      <c r="M46" s="3">
        <v>0.15</v>
      </c>
      <c r="N46" s="16"/>
      <c r="O46" s="215"/>
      <c r="P46" s="213"/>
    </row>
    <row r="47" spans="1:16" s="5" customFormat="1" ht="14.1" customHeight="1" x14ac:dyDescent="0.25">
      <c r="A47" s="55">
        <v>26</v>
      </c>
      <c r="B47" s="6" t="s">
        <v>57</v>
      </c>
      <c r="C47" s="56">
        <v>353</v>
      </c>
      <c r="D47" s="3">
        <v>189.5</v>
      </c>
      <c r="E47" s="3">
        <v>1.93</v>
      </c>
      <c r="F47" s="3">
        <f t="shared" si="14"/>
        <v>189.5</v>
      </c>
      <c r="G47" s="3">
        <v>189.4</v>
      </c>
      <c r="H47" s="3">
        <v>0.18</v>
      </c>
      <c r="I47" s="3">
        <f t="shared" si="15"/>
        <v>1.75</v>
      </c>
      <c r="J47" s="3">
        <v>0.25</v>
      </c>
      <c r="K47" s="3">
        <f>J47</f>
        <v>0.25</v>
      </c>
      <c r="L47" s="26">
        <f t="shared" si="17"/>
        <v>90.673575129533688</v>
      </c>
      <c r="M47" s="3">
        <v>0.2</v>
      </c>
      <c r="N47" s="16"/>
      <c r="O47" s="215"/>
      <c r="P47" s="213"/>
    </row>
    <row r="48" spans="1:16" s="5" customFormat="1" ht="14.1" customHeight="1" x14ac:dyDescent="0.25">
      <c r="A48" s="55">
        <v>27</v>
      </c>
      <c r="B48" s="6" t="s">
        <v>58</v>
      </c>
      <c r="C48" s="56">
        <v>55.5</v>
      </c>
      <c r="D48" s="3">
        <v>186</v>
      </c>
      <c r="E48" s="3">
        <v>1.07</v>
      </c>
      <c r="F48" s="3">
        <f t="shared" si="14"/>
        <v>186</v>
      </c>
      <c r="G48" s="3">
        <v>185.68</v>
      </c>
      <c r="H48" s="3">
        <v>0.16</v>
      </c>
      <c r="I48" s="3">
        <f t="shared" si="15"/>
        <v>0.91</v>
      </c>
      <c r="J48" s="3">
        <v>0.3</v>
      </c>
      <c r="K48" s="3">
        <f t="shared" ref="K48:K53" si="18">J48</f>
        <v>0.3</v>
      </c>
      <c r="L48" s="26">
        <f t="shared" si="17"/>
        <v>85.046728971962608</v>
      </c>
      <c r="M48" s="3">
        <v>0.25</v>
      </c>
      <c r="N48" s="16"/>
      <c r="O48" s="215"/>
      <c r="P48" s="213"/>
    </row>
    <row r="49" spans="1:27" s="5" customFormat="1" ht="14.1" customHeight="1" x14ac:dyDescent="0.25">
      <c r="A49" s="59">
        <v>28</v>
      </c>
      <c r="B49" s="6" t="s">
        <v>59</v>
      </c>
      <c r="C49" s="56">
        <v>90</v>
      </c>
      <c r="D49" s="3">
        <v>182.4</v>
      </c>
      <c r="E49" s="3">
        <v>1.47</v>
      </c>
      <c r="F49" s="3">
        <f t="shared" ref="F49:F53" si="19">D49</f>
        <v>182.4</v>
      </c>
      <c r="G49" s="3">
        <v>182.05</v>
      </c>
      <c r="H49" s="3">
        <v>0.34</v>
      </c>
      <c r="I49" s="3">
        <f t="shared" si="15"/>
        <v>1.1299999999999999</v>
      </c>
      <c r="J49" s="3">
        <v>0.3</v>
      </c>
      <c r="K49" s="3">
        <f>J49</f>
        <v>0.3</v>
      </c>
      <c r="L49" s="26">
        <v>38</v>
      </c>
      <c r="M49" s="3">
        <v>0.3</v>
      </c>
      <c r="N49" s="16"/>
      <c r="O49" s="215"/>
      <c r="P49" s="213"/>
    </row>
    <row r="50" spans="1:27" s="5" customFormat="1" ht="14.1" customHeight="1" x14ac:dyDescent="0.25">
      <c r="A50" s="40">
        <v>29</v>
      </c>
      <c r="B50" s="15" t="s">
        <v>60</v>
      </c>
      <c r="C50" s="38">
        <v>58</v>
      </c>
      <c r="D50" s="3">
        <v>173</v>
      </c>
      <c r="E50" s="3">
        <v>1.1299999999999999</v>
      </c>
      <c r="F50" s="3">
        <f t="shared" si="19"/>
        <v>173</v>
      </c>
      <c r="G50" s="3">
        <v>173</v>
      </c>
      <c r="H50" s="3">
        <f>(D50-G50)*10000*C50/1000000</f>
        <v>0</v>
      </c>
      <c r="I50" s="3">
        <f t="shared" si="15"/>
        <v>1.1299999999999999</v>
      </c>
      <c r="J50" s="3">
        <v>0.05</v>
      </c>
      <c r="K50" s="3">
        <f>J50</f>
        <v>0.05</v>
      </c>
      <c r="L50" s="26">
        <f t="shared" si="17"/>
        <v>100</v>
      </c>
      <c r="M50" s="3">
        <v>0.35</v>
      </c>
      <c r="N50" s="16"/>
      <c r="O50" s="4"/>
      <c r="P50" s="213"/>
    </row>
    <row r="51" spans="1:27" s="5" customFormat="1" ht="14.1" customHeight="1" x14ac:dyDescent="0.25">
      <c r="A51" s="40">
        <v>30</v>
      </c>
      <c r="B51" s="6" t="s">
        <v>61</v>
      </c>
      <c r="C51" s="38">
        <v>68</v>
      </c>
      <c r="D51" s="3">
        <v>169</v>
      </c>
      <c r="E51" s="3">
        <v>1.2</v>
      </c>
      <c r="F51" s="3">
        <f t="shared" si="19"/>
        <v>169</v>
      </c>
      <c r="G51" s="3">
        <v>168.83</v>
      </c>
      <c r="H51" s="3">
        <f t="shared" ref="H51:H53" si="20">(D51-G51)*10000*C51/1000000</f>
        <v>0.1155999999999915</v>
      </c>
      <c r="I51" s="3">
        <f t="shared" si="15"/>
        <v>1.0844000000000085</v>
      </c>
      <c r="J51" s="3">
        <v>0.1</v>
      </c>
      <c r="K51" s="3">
        <f t="shared" si="18"/>
        <v>0.1</v>
      </c>
      <c r="L51" s="26">
        <f t="shared" si="17"/>
        <v>90.366666666667385</v>
      </c>
      <c r="M51" s="3">
        <v>0.4</v>
      </c>
      <c r="N51" s="16"/>
      <c r="O51" s="4"/>
      <c r="P51" s="213"/>
    </row>
    <row r="52" spans="1:27" s="5" customFormat="1" ht="14.1" customHeight="1" x14ac:dyDescent="0.25">
      <c r="A52" s="40">
        <v>31</v>
      </c>
      <c r="B52" s="15" t="s">
        <v>62</v>
      </c>
      <c r="C52" s="38">
        <v>102</v>
      </c>
      <c r="D52" s="3">
        <v>163</v>
      </c>
      <c r="E52" s="3">
        <v>2.5</v>
      </c>
      <c r="F52" s="3">
        <f t="shared" si="19"/>
        <v>163</v>
      </c>
      <c r="G52" s="3">
        <v>163.02000000000001</v>
      </c>
      <c r="H52" s="3">
        <f t="shared" si="20"/>
        <v>-2.0400000000010438E-2</v>
      </c>
      <c r="I52" s="3">
        <f t="shared" si="15"/>
        <v>2.5204000000000106</v>
      </c>
      <c r="J52" s="3">
        <v>0.25</v>
      </c>
      <c r="K52" s="3">
        <f t="shared" si="18"/>
        <v>0.25</v>
      </c>
      <c r="L52" s="26">
        <f t="shared" si="17"/>
        <v>100.81600000000043</v>
      </c>
      <c r="M52" s="3">
        <v>0.45</v>
      </c>
      <c r="N52" s="16"/>
      <c r="O52" s="4"/>
      <c r="P52" s="213"/>
    </row>
    <row r="53" spans="1:27" s="5" customFormat="1" ht="14.1" customHeight="1" x14ac:dyDescent="0.25">
      <c r="A53" s="40">
        <v>32</v>
      </c>
      <c r="B53" s="15" t="s">
        <v>63</v>
      </c>
      <c r="C53" s="38">
        <v>78</v>
      </c>
      <c r="D53" s="3">
        <v>160.1</v>
      </c>
      <c r="E53" s="3">
        <v>1.28</v>
      </c>
      <c r="F53" s="3">
        <f t="shared" si="19"/>
        <v>160.1</v>
      </c>
      <c r="G53" s="3">
        <v>160.38</v>
      </c>
      <c r="H53" s="3">
        <f t="shared" si="20"/>
        <v>-0.21840000000000087</v>
      </c>
      <c r="I53" s="3">
        <f t="shared" si="15"/>
        <v>1.4984000000000008</v>
      </c>
      <c r="J53" s="3">
        <v>0.2</v>
      </c>
      <c r="K53" s="3">
        <f t="shared" si="18"/>
        <v>0.2</v>
      </c>
      <c r="L53" s="26">
        <f t="shared" si="17"/>
        <v>117.06250000000007</v>
      </c>
      <c r="M53" s="3">
        <v>0.5</v>
      </c>
      <c r="N53" s="16"/>
      <c r="O53" s="4"/>
      <c r="P53" s="213"/>
    </row>
    <row r="54" spans="1:27" s="5" customFormat="1" ht="14.1" customHeight="1" x14ac:dyDescent="0.25">
      <c r="A54" s="40"/>
      <c r="B54" s="22" t="s">
        <v>35</v>
      </c>
      <c r="C54" s="36">
        <f>SUM(C44:C53)</f>
        <v>1200.5</v>
      </c>
      <c r="D54" s="3"/>
      <c r="E54" s="24">
        <f>SUM(E44:E53)</f>
        <v>15.4</v>
      </c>
      <c r="F54" s="24"/>
      <c r="G54" s="42"/>
      <c r="H54" s="24">
        <f>SUM(H44:H53)</f>
        <v>2.4167999999999803</v>
      </c>
      <c r="I54" s="24">
        <f>SUM(I44:I53)</f>
        <v>12.98320000000002</v>
      </c>
      <c r="J54" s="24"/>
      <c r="K54" s="62"/>
      <c r="L54" s="29">
        <f>I54*100/E54</f>
        <v>84.306493506493638</v>
      </c>
      <c r="M54" s="62"/>
      <c r="N54" s="16"/>
      <c r="O54" s="213"/>
      <c r="P54" s="213"/>
    </row>
    <row r="55" spans="1:27" s="5" customFormat="1" ht="14.1" customHeight="1" x14ac:dyDescent="0.25">
      <c r="A55" s="40"/>
      <c r="B55" s="22" t="s">
        <v>64</v>
      </c>
      <c r="C55" s="36"/>
      <c r="D55" s="38"/>
      <c r="E55" s="3"/>
      <c r="F55" s="60"/>
      <c r="G55" s="63"/>
      <c r="H55" s="60"/>
      <c r="I55" s="60"/>
      <c r="J55" s="38"/>
      <c r="K55" s="38"/>
      <c r="L55" s="64"/>
      <c r="M55" s="38"/>
      <c r="N55" s="16"/>
      <c r="O55" s="213"/>
      <c r="P55" s="213"/>
    </row>
    <row r="56" spans="1:27" s="5" customFormat="1" ht="14.1" customHeight="1" x14ac:dyDescent="0.25">
      <c r="A56" s="40">
        <v>33</v>
      </c>
      <c r="B56" s="6" t="s">
        <v>65</v>
      </c>
      <c r="C56" s="56">
        <v>73.430000000000007</v>
      </c>
      <c r="D56" s="3">
        <v>217.9</v>
      </c>
      <c r="E56" s="3">
        <v>1.1200000000000001</v>
      </c>
      <c r="F56" s="3">
        <f t="shared" ref="F56:F67" si="21">D56</f>
        <v>217.9</v>
      </c>
      <c r="G56" s="3">
        <v>217.66</v>
      </c>
      <c r="H56" s="3">
        <v>0.17</v>
      </c>
      <c r="I56" s="3">
        <f>E56-H56</f>
        <v>0.95000000000000007</v>
      </c>
      <c r="J56" s="3">
        <v>0.06</v>
      </c>
      <c r="K56" s="3">
        <f>J56</f>
        <v>0.06</v>
      </c>
      <c r="L56" s="26">
        <f t="shared" ref="L56:L67" si="22">I56*100/E56</f>
        <v>84.821428571428569</v>
      </c>
      <c r="M56" s="3">
        <v>0.01</v>
      </c>
      <c r="N56" s="16"/>
      <c r="O56" s="213"/>
      <c r="P56" s="213"/>
    </row>
    <row r="57" spans="1:27" s="5" customFormat="1" ht="14.1" customHeight="1" x14ac:dyDescent="0.25">
      <c r="A57" s="40">
        <v>34</v>
      </c>
      <c r="B57" s="6" t="s">
        <v>66</v>
      </c>
      <c r="C57" s="56">
        <v>158</v>
      </c>
      <c r="D57" s="3">
        <v>211.5</v>
      </c>
      <c r="E57" s="3">
        <v>1.02</v>
      </c>
      <c r="F57" s="3">
        <f t="shared" si="21"/>
        <v>211.5</v>
      </c>
      <c r="G57" s="3">
        <v>211.15</v>
      </c>
      <c r="H57" s="3">
        <v>0.33</v>
      </c>
      <c r="I57" s="3">
        <f>E57-H57</f>
        <v>0.69</v>
      </c>
      <c r="J57" s="3">
        <v>7.0000000000000007E-2</v>
      </c>
      <c r="K57" s="3">
        <f>J57</f>
        <v>7.0000000000000007E-2</v>
      </c>
      <c r="L57" s="26">
        <f t="shared" si="22"/>
        <v>67.647058823529406</v>
      </c>
      <c r="M57" s="3">
        <v>0.04</v>
      </c>
      <c r="N57" s="16"/>
      <c r="O57" s="213"/>
      <c r="P57" s="213"/>
    </row>
    <row r="58" spans="1:27" s="5" customFormat="1" ht="14.1" customHeight="1" x14ac:dyDescent="0.25">
      <c r="A58" s="32"/>
      <c r="B58" s="82"/>
      <c r="C58" s="234" t="s">
        <v>2</v>
      </c>
      <c r="D58" s="235"/>
      <c r="E58" s="235"/>
      <c r="F58" s="236" t="s">
        <v>3</v>
      </c>
      <c r="G58" s="236"/>
      <c r="H58" s="236"/>
      <c r="I58" s="236"/>
      <c r="J58" s="236"/>
      <c r="K58" s="236"/>
      <c r="L58" s="231" t="s">
        <v>4</v>
      </c>
      <c r="M58" s="237" t="s">
        <v>5</v>
      </c>
      <c r="N58" s="16"/>
      <c r="O58" s="213"/>
      <c r="P58" s="213"/>
    </row>
    <row r="59" spans="1:27" s="5" customFormat="1" ht="14.1" customHeight="1" x14ac:dyDescent="0.25">
      <c r="A59" s="58"/>
      <c r="B59" s="227" t="s">
        <v>6</v>
      </c>
      <c r="C59" s="90" t="s">
        <v>7</v>
      </c>
      <c r="D59" s="86" t="s">
        <v>8</v>
      </c>
      <c r="E59" s="228" t="s">
        <v>85</v>
      </c>
      <c r="F59" s="86" t="s">
        <v>10</v>
      </c>
      <c r="G59" s="73" t="s">
        <v>11</v>
      </c>
      <c r="H59" s="86" t="s">
        <v>12</v>
      </c>
      <c r="I59" s="73" t="s">
        <v>13</v>
      </c>
      <c r="J59" s="86" t="s">
        <v>14</v>
      </c>
      <c r="K59" s="231" t="s">
        <v>83</v>
      </c>
      <c r="L59" s="231"/>
      <c r="M59" s="237"/>
      <c r="N59" s="16"/>
      <c r="O59" s="213"/>
      <c r="P59" s="213"/>
    </row>
    <row r="60" spans="1:27" s="5" customFormat="1" ht="14.1" customHeight="1" x14ac:dyDescent="0.25">
      <c r="A60" s="58"/>
      <c r="B60" s="227"/>
      <c r="C60" s="91"/>
      <c r="D60" s="76"/>
      <c r="E60" s="229"/>
      <c r="F60" s="76" t="s">
        <v>16</v>
      </c>
      <c r="G60" s="88" t="s">
        <v>87</v>
      </c>
      <c r="H60" s="76" t="s">
        <v>86</v>
      </c>
      <c r="I60" s="88"/>
      <c r="J60" s="78" t="s">
        <v>19</v>
      </c>
      <c r="K60" s="231"/>
      <c r="L60" s="231"/>
      <c r="M60" s="237"/>
      <c r="N60" s="16"/>
      <c r="O60" s="213"/>
      <c r="P60" s="213"/>
    </row>
    <row r="61" spans="1:27" s="5" customFormat="1" ht="14.1" customHeight="1" x14ac:dyDescent="0.25">
      <c r="A61" s="58"/>
      <c r="B61" s="79"/>
      <c r="C61" s="91"/>
      <c r="D61" s="76"/>
      <c r="E61" s="229"/>
      <c r="F61" s="76" t="s">
        <v>17</v>
      </c>
      <c r="G61" s="88"/>
      <c r="H61" s="49"/>
      <c r="I61" s="85"/>
      <c r="J61" s="76"/>
      <c r="K61" s="231"/>
      <c r="L61" s="231"/>
      <c r="M61" s="237"/>
      <c r="N61" s="16"/>
      <c r="O61" s="213"/>
      <c r="P61" s="213"/>
    </row>
    <row r="62" spans="1:27" s="5" customFormat="1" ht="14.1" customHeight="1" x14ac:dyDescent="0.25">
      <c r="A62" s="34"/>
      <c r="B62" s="77"/>
      <c r="C62" s="9" t="s">
        <v>20</v>
      </c>
      <c r="D62" s="87" t="s">
        <v>21</v>
      </c>
      <c r="E62" s="230"/>
      <c r="F62" s="87" t="s">
        <v>21</v>
      </c>
      <c r="G62" s="89" t="s">
        <v>21</v>
      </c>
      <c r="H62" s="87" t="s">
        <v>22</v>
      </c>
      <c r="I62" s="89" t="s">
        <v>22</v>
      </c>
      <c r="J62" s="87" t="s">
        <v>23</v>
      </c>
      <c r="K62" s="231"/>
      <c r="L62" s="231"/>
      <c r="M62" s="237"/>
      <c r="N62" s="16"/>
      <c r="O62" s="215"/>
      <c r="P62" s="213"/>
    </row>
    <row r="63" spans="1:27" s="31" customFormat="1" ht="14.1" customHeight="1" x14ac:dyDescent="0.25">
      <c r="A63" s="32">
        <v>1</v>
      </c>
      <c r="B63" s="80">
        <v>2</v>
      </c>
      <c r="C63" s="80">
        <v>3</v>
      </c>
      <c r="D63" s="83">
        <v>4</v>
      </c>
      <c r="E63" s="80">
        <v>5</v>
      </c>
      <c r="F63" s="84">
        <v>6</v>
      </c>
      <c r="G63" s="80">
        <v>7</v>
      </c>
      <c r="H63" s="84">
        <v>8</v>
      </c>
      <c r="I63" s="80">
        <v>9</v>
      </c>
      <c r="J63" s="81">
        <v>10</v>
      </c>
      <c r="K63" s="80">
        <v>11</v>
      </c>
      <c r="L63" s="57">
        <v>12</v>
      </c>
      <c r="M63" s="57">
        <v>13</v>
      </c>
      <c r="N63" s="16"/>
      <c r="O63" s="215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5" customFormat="1" ht="14.1" customHeight="1" x14ac:dyDescent="0.25">
      <c r="A64" s="40">
        <v>35</v>
      </c>
      <c r="B64" s="6" t="s">
        <v>67</v>
      </c>
      <c r="C64" s="56">
        <v>156.4</v>
      </c>
      <c r="D64" s="3">
        <v>189.2</v>
      </c>
      <c r="E64" s="3">
        <v>1.58</v>
      </c>
      <c r="F64" s="3">
        <f t="shared" si="21"/>
        <v>189.2</v>
      </c>
      <c r="G64" s="3">
        <v>188.83</v>
      </c>
      <c r="H64" s="3">
        <v>0.38</v>
      </c>
      <c r="I64" s="3">
        <f>E64-H64</f>
        <v>1.2000000000000002</v>
      </c>
      <c r="J64" s="3">
        <v>7.0000000000000007E-2</v>
      </c>
      <c r="K64" s="3">
        <f>J64</f>
        <v>7.0000000000000007E-2</v>
      </c>
      <c r="L64" s="26">
        <f t="shared" si="22"/>
        <v>75.949367088607602</v>
      </c>
      <c r="M64" s="3">
        <v>0.06</v>
      </c>
      <c r="N64" s="16"/>
      <c r="O64" s="215"/>
      <c r="P64" s="213"/>
    </row>
    <row r="65" spans="1:16" s="5" customFormat="1" ht="14.1" customHeight="1" x14ac:dyDescent="0.25">
      <c r="A65" s="40">
        <v>36</v>
      </c>
      <c r="B65" s="6" t="s">
        <v>68</v>
      </c>
      <c r="C65" s="56">
        <v>109.5</v>
      </c>
      <c r="D65" s="3">
        <v>184.5</v>
      </c>
      <c r="E65" s="3">
        <v>1.45</v>
      </c>
      <c r="F65" s="3">
        <f t="shared" si="21"/>
        <v>184.5</v>
      </c>
      <c r="G65" s="3">
        <v>184.2</v>
      </c>
      <c r="H65" s="3">
        <v>0.32</v>
      </c>
      <c r="I65" s="3">
        <f>E65-H65</f>
        <v>1.1299999999999999</v>
      </c>
      <c r="J65" s="3">
        <v>7.0000000000000007E-2</v>
      </c>
      <c r="K65" s="3">
        <f>J65</f>
        <v>7.0000000000000007E-2</v>
      </c>
      <c r="L65" s="26">
        <f t="shared" si="22"/>
        <v>77.931034482758619</v>
      </c>
      <c r="M65" s="3">
        <v>7.0000000000000007E-2</v>
      </c>
      <c r="N65" s="16"/>
      <c r="O65" s="4"/>
      <c r="P65" s="213"/>
    </row>
    <row r="66" spans="1:16" s="5" customFormat="1" ht="14.1" customHeight="1" x14ac:dyDescent="0.25">
      <c r="A66" s="40">
        <v>37</v>
      </c>
      <c r="B66" s="6" t="s">
        <v>69</v>
      </c>
      <c r="C66" s="38">
        <v>105</v>
      </c>
      <c r="D66" s="3">
        <v>182.6</v>
      </c>
      <c r="E66" s="3">
        <v>1.7</v>
      </c>
      <c r="F66" s="3">
        <f t="shared" si="21"/>
        <v>182.6</v>
      </c>
      <c r="G66" s="3" t="s">
        <v>37</v>
      </c>
      <c r="H66" s="3" t="s">
        <v>37</v>
      </c>
      <c r="I66" s="3" t="s">
        <v>37</v>
      </c>
      <c r="J66" s="3" t="s">
        <v>37</v>
      </c>
      <c r="K66" s="3" t="s">
        <v>37</v>
      </c>
      <c r="L66" s="26" t="s">
        <v>37</v>
      </c>
      <c r="M66" s="3">
        <v>0.08</v>
      </c>
      <c r="N66" s="16"/>
      <c r="O66" s="4"/>
      <c r="P66" s="213"/>
    </row>
    <row r="67" spans="1:16" s="5" customFormat="1" ht="14.1" customHeight="1" x14ac:dyDescent="0.25">
      <c r="A67" s="40">
        <v>38</v>
      </c>
      <c r="B67" s="15" t="s">
        <v>70</v>
      </c>
      <c r="C67" s="38">
        <v>124.8</v>
      </c>
      <c r="D67" s="3">
        <v>97.97</v>
      </c>
      <c r="E67" s="3">
        <v>2.5</v>
      </c>
      <c r="F67" s="3">
        <f t="shared" si="21"/>
        <v>97.97</v>
      </c>
      <c r="G67" s="3">
        <v>97.94</v>
      </c>
      <c r="H67" s="3">
        <f>(D67-G67)*10000*C67/1000000</f>
        <v>3.7440000000001417E-2</v>
      </c>
      <c r="I67" s="3">
        <f>E67-H67</f>
        <v>2.4625599999999985</v>
      </c>
      <c r="J67" s="3">
        <v>0.15</v>
      </c>
      <c r="K67" s="3">
        <f>J67</f>
        <v>0.15</v>
      </c>
      <c r="L67" s="26">
        <f t="shared" si="22"/>
        <v>98.502399999999938</v>
      </c>
      <c r="M67" s="3">
        <v>0.15</v>
      </c>
      <c r="N67" s="16"/>
      <c r="O67" s="213"/>
      <c r="P67" s="213"/>
    </row>
    <row r="68" spans="1:16" s="5" customFormat="1" ht="14.1" customHeight="1" x14ac:dyDescent="0.25">
      <c r="A68" s="40"/>
      <c r="B68" s="22" t="s">
        <v>35</v>
      </c>
      <c r="C68" s="36">
        <f>C56+C57+C64+C65+C66+C67</f>
        <v>727.13</v>
      </c>
      <c r="D68" s="23"/>
      <c r="E68" s="24">
        <f>E67+E65+E64+E57+E56+E66</f>
        <v>9.370000000000001</v>
      </c>
      <c r="F68" s="24"/>
      <c r="G68" s="42"/>
      <c r="H68" s="24">
        <f>H67+H65+H64+H57+H56</f>
        <v>1.2374400000000014</v>
      </c>
      <c r="I68" s="24">
        <f>I67+I65+I64+I57+I56</f>
        <v>6.4325599999999978</v>
      </c>
      <c r="J68" s="24"/>
      <c r="K68" s="24"/>
      <c r="L68" s="29">
        <f>I68*100/E68</f>
        <v>68.65058697972249</v>
      </c>
      <c r="M68" s="24"/>
      <c r="N68" s="16"/>
      <c r="O68" s="213"/>
      <c r="P68" s="213"/>
    </row>
    <row r="69" spans="1:16" s="5" customFormat="1" ht="14.1" customHeight="1" x14ac:dyDescent="0.25">
      <c r="A69" s="40"/>
      <c r="B69" s="22" t="s">
        <v>71</v>
      </c>
      <c r="C69" s="36"/>
      <c r="D69" s="65"/>
      <c r="E69" s="66"/>
      <c r="F69" s="65"/>
      <c r="G69" s="67"/>
      <c r="H69" s="65"/>
      <c r="I69" s="65"/>
      <c r="J69" s="3"/>
      <c r="K69" s="65"/>
      <c r="L69" s="41"/>
      <c r="M69" s="65"/>
      <c r="N69" s="16"/>
      <c r="O69" s="213"/>
      <c r="P69" s="213"/>
    </row>
    <row r="70" spans="1:16" s="5" customFormat="1" ht="14.1" customHeight="1" x14ac:dyDescent="0.25">
      <c r="A70" s="40">
        <v>39</v>
      </c>
      <c r="B70" s="6" t="s">
        <v>72</v>
      </c>
      <c r="C70" s="68">
        <v>78</v>
      </c>
      <c r="D70" s="18">
        <v>174.5</v>
      </c>
      <c r="E70" s="18"/>
      <c r="F70" s="3"/>
      <c r="G70" s="19">
        <v>173.74</v>
      </c>
      <c r="H70" s="19">
        <v>0.59</v>
      </c>
      <c r="I70" s="19">
        <f t="shared" ref="I70" si="23">E70-H70</f>
        <v>-0.59</v>
      </c>
      <c r="J70" s="20">
        <v>0</v>
      </c>
      <c r="K70" s="20">
        <v>0</v>
      </c>
      <c r="L70" s="21" t="e">
        <f>I70/E70*100</f>
        <v>#DIV/0!</v>
      </c>
      <c r="M70" s="19">
        <v>0.02</v>
      </c>
      <c r="N70" s="50"/>
      <c r="O70" s="216"/>
      <c r="P70" s="213"/>
    </row>
    <row r="71" spans="1:16" ht="14.1" customHeight="1" x14ac:dyDescent="0.25">
      <c r="A71" s="40">
        <v>40</v>
      </c>
      <c r="B71" s="6" t="s">
        <v>73</v>
      </c>
      <c r="C71" s="56">
        <v>220</v>
      </c>
      <c r="D71" s="3">
        <v>168.8</v>
      </c>
      <c r="E71" s="3">
        <v>4.8</v>
      </c>
      <c r="F71" s="3">
        <f t="shared" ref="F71" si="24">D71</f>
        <v>168.8</v>
      </c>
      <c r="G71" s="3">
        <v>168.4</v>
      </c>
      <c r="H71" s="3">
        <f>(D71-G71)*10000*C71/1000000</f>
        <v>0.88000000000001244</v>
      </c>
      <c r="I71" s="3">
        <f t="shared" ref="I71" si="25">E71-H71</f>
        <v>3.9199999999999875</v>
      </c>
      <c r="J71" s="3">
        <v>0</v>
      </c>
      <c r="K71" s="3">
        <f>J71</f>
        <v>0</v>
      </c>
      <c r="L71" s="26">
        <f t="shared" ref="L71" si="26">I71*100/E71</f>
        <v>81.666666666666416</v>
      </c>
      <c r="M71" s="3">
        <v>7.0000000000000007E-2</v>
      </c>
      <c r="N71" s="16"/>
      <c r="O71" s="215"/>
      <c r="P71" s="213"/>
    </row>
    <row r="72" spans="1:16" ht="14.1" customHeight="1" x14ac:dyDescent="0.25">
      <c r="A72" s="40"/>
      <c r="B72" s="22" t="s">
        <v>35</v>
      </c>
      <c r="C72" s="36">
        <f>SUM(C70:C71)</f>
        <v>298</v>
      </c>
      <c r="D72" s="23"/>
      <c r="E72" s="24">
        <f>SUM(E71:E71)</f>
        <v>4.8</v>
      </c>
      <c r="F72" s="24"/>
      <c r="G72" s="42"/>
      <c r="H72" s="24">
        <f>SUM(H71:H71)</f>
        <v>0.88000000000001244</v>
      </c>
      <c r="I72" s="24">
        <f>SUM(I71:I71)</f>
        <v>3.9199999999999875</v>
      </c>
      <c r="J72" s="25"/>
      <c r="K72" s="24"/>
      <c r="L72" s="29">
        <f>I72*100/E72</f>
        <v>81.666666666666416</v>
      </c>
      <c r="M72" s="24"/>
      <c r="N72" s="16"/>
      <c r="O72" s="213"/>
      <c r="P72" s="213"/>
    </row>
    <row r="73" spans="1:16" ht="14.1" customHeight="1" x14ac:dyDescent="0.25">
      <c r="A73" s="40"/>
      <c r="B73" s="22" t="s">
        <v>74</v>
      </c>
      <c r="C73" s="36"/>
      <c r="D73" s="3"/>
      <c r="E73" s="62"/>
      <c r="F73" s="62"/>
      <c r="G73" s="69"/>
      <c r="H73" s="62"/>
      <c r="I73" s="62"/>
      <c r="J73" s="62"/>
      <c r="K73" s="62"/>
      <c r="L73" s="70"/>
      <c r="M73" s="62"/>
      <c r="N73" s="16"/>
      <c r="O73" s="213"/>
      <c r="P73" s="213"/>
    </row>
    <row r="74" spans="1:16" x14ac:dyDescent="0.25">
      <c r="A74" s="40">
        <v>41</v>
      </c>
      <c r="B74" s="15" t="s">
        <v>75</v>
      </c>
      <c r="C74" s="38">
        <v>54.1</v>
      </c>
      <c r="D74" s="38">
        <v>152.5</v>
      </c>
      <c r="E74" s="38">
        <v>1.42</v>
      </c>
      <c r="F74" s="3">
        <f>D74</f>
        <v>152.5</v>
      </c>
      <c r="G74" s="38">
        <v>149.85</v>
      </c>
      <c r="H74" s="3">
        <v>1.41</v>
      </c>
      <c r="I74" s="3">
        <f>E74-H74</f>
        <v>1.0000000000000009E-2</v>
      </c>
      <c r="J74" s="38">
        <v>0</v>
      </c>
      <c r="K74" s="38">
        <f t="shared" ref="K74" si="27">J74</f>
        <v>0</v>
      </c>
      <c r="L74" s="26">
        <f t="shared" ref="L74:L76" si="28">I74*100/E74</f>
        <v>0.70422535211267667</v>
      </c>
      <c r="M74" s="38">
        <v>0.05</v>
      </c>
      <c r="N74" s="53" t="s">
        <v>88</v>
      </c>
      <c r="O74" s="4"/>
      <c r="P74" s="213"/>
    </row>
    <row r="75" spans="1:16" x14ac:dyDescent="0.25">
      <c r="A75" s="40"/>
      <c r="B75" s="22" t="s">
        <v>76</v>
      </c>
      <c r="C75" s="36"/>
      <c r="D75" s="38"/>
      <c r="E75" s="38"/>
      <c r="F75" s="38"/>
      <c r="G75" s="71"/>
      <c r="H75" s="38"/>
      <c r="I75" s="3"/>
      <c r="J75" s="38"/>
      <c r="K75" s="38"/>
      <c r="L75" s="44"/>
      <c r="M75" s="38"/>
      <c r="O75" s="1"/>
      <c r="P75" s="213"/>
    </row>
    <row r="76" spans="1:16" ht="26.25" customHeight="1" x14ac:dyDescent="0.25">
      <c r="A76" s="40">
        <v>42</v>
      </c>
      <c r="B76" s="6" t="s">
        <v>77</v>
      </c>
      <c r="C76" s="38">
        <v>59.6</v>
      </c>
      <c r="D76" s="38">
        <v>159.87</v>
      </c>
      <c r="E76" s="38">
        <v>1.19</v>
      </c>
      <c r="F76" s="38">
        <f>D76</f>
        <v>159.87</v>
      </c>
      <c r="G76" s="38">
        <v>159.47</v>
      </c>
      <c r="H76" s="38">
        <f>(D76-G76)*10000*C76/1000000</f>
        <v>0.23840000000000341</v>
      </c>
      <c r="I76" s="38">
        <f>E76-H76</f>
        <v>0.95159999999999656</v>
      </c>
      <c r="J76" s="38">
        <v>0.01</v>
      </c>
      <c r="K76" s="38">
        <f>J76</f>
        <v>0.01</v>
      </c>
      <c r="L76" s="44">
        <f t="shared" si="28"/>
        <v>79.966386554621565</v>
      </c>
      <c r="M76" s="38">
        <v>0.01</v>
      </c>
      <c r="N76" s="225"/>
      <c r="O76" s="2"/>
      <c r="P76" s="213"/>
    </row>
    <row r="77" spans="1:16" x14ac:dyDescent="0.25">
      <c r="A77" s="40"/>
      <c r="B77" s="22" t="s">
        <v>78</v>
      </c>
      <c r="C77" s="36"/>
      <c r="D77" s="38"/>
      <c r="E77" s="38"/>
      <c r="F77" s="38"/>
      <c r="G77" s="71"/>
      <c r="H77" s="38"/>
      <c r="I77" s="38"/>
      <c r="J77" s="38"/>
      <c r="K77" s="38"/>
      <c r="L77" s="45"/>
      <c r="M77" s="38"/>
      <c r="O77" s="1"/>
      <c r="P77" s="213"/>
    </row>
    <row r="78" spans="1:16" x14ac:dyDescent="0.25">
      <c r="A78" s="40"/>
      <c r="B78" s="72" t="s">
        <v>81</v>
      </c>
      <c r="C78" s="219">
        <f>C24+C32+C37+C42+C54+C68+C72+C74+C76</f>
        <v>6101.0440000000008</v>
      </c>
      <c r="D78" s="3"/>
      <c r="E78" s="24">
        <f>E24+E32+E37+E42+E54+E68+E72+E74+E76</f>
        <v>108.95400000000001</v>
      </c>
      <c r="F78" s="24"/>
      <c r="G78" s="24"/>
      <c r="H78" s="24">
        <f>H24+H32+H37+H42+H54+H68+H72+H74+H76</f>
        <v>15.981673200000053</v>
      </c>
      <c r="I78" s="29">
        <f>I24+I32+I37+I42+I54+I68+I72+I74+I76</f>
        <v>91.272326799999959</v>
      </c>
      <c r="J78" s="24"/>
      <c r="K78" s="24"/>
      <c r="L78" s="24">
        <f>I78*100/E78</f>
        <v>83.771432714723602</v>
      </c>
      <c r="M78" s="62"/>
      <c r="O78" s="217"/>
      <c r="P78" s="213"/>
    </row>
    <row r="79" spans="1:16" x14ac:dyDescent="0.25">
      <c r="A79" s="93"/>
      <c r="B79" s="232" t="s">
        <v>89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O79" s="1"/>
      <c r="P79" s="213"/>
    </row>
    <row r="80" spans="1:16" s="31" customFormat="1" x14ac:dyDescent="0.25">
      <c r="A80" s="94">
        <v>1</v>
      </c>
      <c r="B80" s="92" t="s">
        <v>90</v>
      </c>
      <c r="C80" s="95">
        <v>116.98</v>
      </c>
      <c r="D80" s="95">
        <v>176.4</v>
      </c>
      <c r="E80" s="95">
        <v>2.36</v>
      </c>
      <c r="F80" s="3">
        <f t="shared" ref="F80:F82" si="29">D80</f>
        <v>176.4</v>
      </c>
      <c r="G80" s="3">
        <v>175.7</v>
      </c>
      <c r="H80" s="3">
        <f>(D80-G80)*10000*C80/1000000</f>
        <v>0.81886000000002002</v>
      </c>
      <c r="I80" s="3">
        <f>E80-H80</f>
        <v>1.54113999999998</v>
      </c>
      <c r="J80" s="95">
        <v>0.02</v>
      </c>
      <c r="K80" s="95">
        <f>J80</f>
        <v>0.02</v>
      </c>
      <c r="L80" s="26">
        <f t="shared" ref="L80:L82" si="30">I80*100/E80</f>
        <v>65.302542372880509</v>
      </c>
      <c r="M80" s="95"/>
      <c r="O80" s="218"/>
      <c r="P80" s="53"/>
    </row>
    <row r="81" spans="1:16" x14ac:dyDescent="0.25">
      <c r="A81" s="96">
        <v>2</v>
      </c>
      <c r="B81" s="6" t="s">
        <v>91</v>
      </c>
      <c r="C81" s="3">
        <v>339</v>
      </c>
      <c r="D81" s="3">
        <v>169.5</v>
      </c>
      <c r="E81" s="3">
        <v>4.0599999999999996</v>
      </c>
      <c r="F81" s="3">
        <f t="shared" si="29"/>
        <v>169.5</v>
      </c>
      <c r="G81" s="3">
        <v>168.81</v>
      </c>
      <c r="H81" s="3">
        <f>(D81-G81)*10000*C81/1000000</f>
        <v>2.3390999999999922</v>
      </c>
      <c r="I81" s="3">
        <f>E81-H81</f>
        <v>1.7209000000000074</v>
      </c>
      <c r="J81" s="17">
        <v>4.2000000000000003E-2</v>
      </c>
      <c r="K81" s="17">
        <f>J81</f>
        <v>4.2000000000000003E-2</v>
      </c>
      <c r="L81" s="26">
        <f t="shared" si="30"/>
        <v>42.386699507389352</v>
      </c>
      <c r="M81" s="3"/>
      <c r="O81" s="213"/>
      <c r="P81" s="213"/>
    </row>
    <row r="82" spans="1:16" x14ac:dyDescent="0.25">
      <c r="A82" s="96">
        <v>3</v>
      </c>
      <c r="B82" s="15" t="s">
        <v>92</v>
      </c>
      <c r="C82" s="3">
        <v>40.200000000000003</v>
      </c>
      <c r="D82" s="3">
        <v>180.1</v>
      </c>
      <c r="E82" s="3">
        <v>1</v>
      </c>
      <c r="F82" s="3">
        <f t="shared" si="29"/>
        <v>180.1</v>
      </c>
      <c r="G82" s="3">
        <v>178.1</v>
      </c>
      <c r="H82" s="3">
        <f>(D82-G82)*10000*C82/1000000</f>
        <v>0.80400000000000005</v>
      </c>
      <c r="I82" s="3">
        <f>E82-H82</f>
        <v>0.19599999999999995</v>
      </c>
      <c r="J82" s="3">
        <v>0</v>
      </c>
      <c r="K82" s="3">
        <v>0</v>
      </c>
      <c r="L82" s="26">
        <f t="shared" si="30"/>
        <v>19.599999999999994</v>
      </c>
      <c r="M82" s="3"/>
      <c r="O82" s="213"/>
      <c r="P82" s="213"/>
    </row>
    <row r="83" spans="1:16" x14ac:dyDescent="0.25">
      <c r="A83" s="97"/>
      <c r="B83" s="98"/>
      <c r="C83" s="24"/>
      <c r="D83" s="24"/>
      <c r="E83" s="24">
        <f>SUM(E80:E82)</f>
        <v>7.42</v>
      </c>
      <c r="F83" s="24"/>
      <c r="G83" s="99"/>
      <c r="H83" s="24">
        <f>SUM(H80:H82)</f>
        <v>3.9619600000000119</v>
      </c>
      <c r="I83" s="24">
        <f>SUM(I80:I82)</f>
        <v>3.4580399999999871</v>
      </c>
      <c r="J83" s="24"/>
      <c r="K83" s="24"/>
      <c r="L83" s="29">
        <f>I83*100/E83</f>
        <v>46.604312668463443</v>
      </c>
      <c r="M83" s="24"/>
      <c r="O83" s="213"/>
      <c r="P83" s="213"/>
    </row>
    <row r="84" spans="1:16" x14ac:dyDescent="0.25">
      <c r="A84" s="46"/>
      <c r="B84" s="47" t="s">
        <v>82</v>
      </c>
      <c r="C84" s="33"/>
      <c r="D84" s="33"/>
      <c r="E84" s="33"/>
      <c r="F84" s="33"/>
      <c r="G84" s="33"/>
      <c r="H84" s="33"/>
      <c r="I84" s="33"/>
      <c r="J84" s="33"/>
      <c r="K84" s="33"/>
      <c r="L84" s="48"/>
      <c r="M84" s="49" t="s">
        <v>52</v>
      </c>
    </row>
  </sheetData>
  <mergeCells count="19"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65" activePane="bottomRight" state="frozen"/>
      <selection pane="topRight" activeCell="N1" sqref="N1"/>
      <selection pane="bottomLeft" activeCell="A10" sqref="A10"/>
      <selection pane="bottomRight" activeCell="N85" sqref="A1:N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53" t="s">
        <v>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5" ht="12" customHeight="1" x14ac:dyDescent="0.25">
      <c r="A2" s="105"/>
      <c r="B2" s="253" t="s">
        <v>84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</row>
    <row r="3" spans="1:15" ht="10.5" customHeight="1" x14ac:dyDescent="0.25">
      <c r="A3" s="105"/>
      <c r="B3" s="254" t="str">
        <f>Лист1!B6</f>
        <v>станом на 22 липня 2025р.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5" ht="12.75" customHeight="1" x14ac:dyDescent="0.25">
      <c r="A4" s="106"/>
      <c r="B4" s="32"/>
      <c r="C4" s="243" t="s">
        <v>2</v>
      </c>
      <c r="D4" s="244"/>
      <c r="E4" s="245"/>
      <c r="F4" s="246" t="s">
        <v>3</v>
      </c>
      <c r="G4" s="247"/>
      <c r="H4" s="248"/>
      <c r="I4" s="248"/>
      <c r="J4" s="248"/>
      <c r="K4" s="249"/>
      <c r="L4" s="228" t="s">
        <v>4</v>
      </c>
      <c r="M4" s="250" t="s">
        <v>5</v>
      </c>
      <c r="N4" s="242"/>
    </row>
    <row r="5" spans="1:15" x14ac:dyDescent="0.25">
      <c r="A5" s="107"/>
      <c r="B5" s="227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8" t="s">
        <v>83</v>
      </c>
      <c r="L5" s="240"/>
      <c r="M5" s="251"/>
      <c r="N5" s="242"/>
    </row>
    <row r="6" spans="1:15" x14ac:dyDescent="0.25">
      <c r="A6" s="107"/>
      <c r="B6" s="227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40"/>
      <c r="L6" s="240"/>
      <c r="M6" s="251"/>
      <c r="N6" s="242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40"/>
      <c r="L7" s="240"/>
      <c r="M7" s="251"/>
      <c r="N7" s="242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1"/>
      <c r="L8" s="241"/>
      <c r="M8" s="252"/>
      <c r="N8" s="242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Лист1!G14</f>
        <v>176.52</v>
      </c>
      <c r="H11" s="3">
        <f>Лист1!H14</f>
        <v>1.5158111999999677</v>
      </c>
      <c r="I11" s="3">
        <f>E11-H11</f>
        <v>6.7241888000000323</v>
      </c>
      <c r="J11" s="3">
        <f>Лист1!J14</f>
        <v>0.35</v>
      </c>
      <c r="K11" s="3">
        <f>J11</f>
        <v>0.35</v>
      </c>
      <c r="L11" s="41">
        <f t="shared" ref="L11:L20" si="0">I11*100/E11</f>
        <v>81.604233009709134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167.35</v>
      </c>
      <c r="H12" s="3">
        <f>Лист1!H15</f>
        <v>0.18000000000000682</v>
      </c>
      <c r="I12" s="3">
        <f t="shared" ref="I12:I20" si="2">E12-H12</f>
        <v>3.2599999999999931</v>
      </c>
      <c r="J12" s="3">
        <f>Лист1!J15</f>
        <v>0.52</v>
      </c>
      <c r="K12" s="3">
        <f t="shared" ref="K12:K20" si="3">J12</f>
        <v>0.52</v>
      </c>
      <c r="L12" s="41">
        <f t="shared" si="0"/>
        <v>94.767441860464913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163.72</v>
      </c>
      <c r="H13" s="3">
        <f>Лист1!H16</f>
        <v>0.61600000000000243</v>
      </c>
      <c r="I13" s="3">
        <f t="shared" si="2"/>
        <v>0.88399999999999757</v>
      </c>
      <c r="J13" s="3">
        <f>Лист1!J16</f>
        <v>0.55000000000000004</v>
      </c>
      <c r="K13" s="3">
        <f>J13</f>
        <v>0.55000000000000004</v>
      </c>
      <c r="L13" s="41">
        <f t="shared" si="0"/>
        <v>58.933333333333167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157.34</v>
      </c>
      <c r="H14" s="3">
        <f>Лист1!H17</f>
        <v>0.86147199999998159</v>
      </c>
      <c r="I14" s="3">
        <f t="shared" si="2"/>
        <v>16.098528000000019</v>
      </c>
      <c r="J14" s="3">
        <f>Лист1!J17</f>
        <v>1.5</v>
      </c>
      <c r="K14" s="3">
        <f t="shared" si="3"/>
        <v>1.5</v>
      </c>
      <c r="L14" s="41">
        <f t="shared" si="0"/>
        <v>94.920566037735952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144.38999999999999</v>
      </c>
      <c r="H15" s="199">
        <f>Лист1!H18</f>
        <v>1.6500000000031892E-2</v>
      </c>
      <c r="I15" s="3">
        <f t="shared" si="2"/>
        <v>2.4034999999999682</v>
      </c>
      <c r="J15" s="3">
        <f>Лист1!J18</f>
        <v>1.5</v>
      </c>
      <c r="K15" s="3">
        <f t="shared" si="3"/>
        <v>1.5</v>
      </c>
      <c r="L15" s="41">
        <f t="shared" si="0"/>
        <v>99.318181818180506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142.75</v>
      </c>
      <c r="H16" s="3">
        <f>Лист1!H19</f>
        <v>0</v>
      </c>
      <c r="I16" s="3">
        <f t="shared" si="2"/>
        <v>1.56</v>
      </c>
      <c r="J16" s="3">
        <f>Лист1!J19</f>
        <v>1.5</v>
      </c>
      <c r="K16" s="3">
        <f t="shared" si="3"/>
        <v>1.5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Лист1!G20</f>
        <v>131.18</v>
      </c>
      <c r="H17" s="3">
        <f>Лист1!H20</f>
        <v>1.3733999999999591</v>
      </c>
      <c r="I17" s="3">
        <f t="shared" si="2"/>
        <v>1.8966000000000409</v>
      </c>
      <c r="J17" s="3">
        <f>Лист1!J20</f>
        <v>2.25</v>
      </c>
      <c r="K17" s="3">
        <f t="shared" si="3"/>
        <v>2.25</v>
      </c>
      <c r="L17" s="41">
        <f t="shared" si="0"/>
        <v>58.000000000001251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</v>
      </c>
      <c r="H18" s="3">
        <f>Лист1!H21</f>
        <v>0.28000000000000397</v>
      </c>
      <c r="I18" s="3">
        <f t="shared" si="2"/>
        <v>1.469999999999996</v>
      </c>
      <c r="J18" s="3">
        <f>Лист1!J21</f>
        <v>2.2999999999999998</v>
      </c>
      <c r="K18" s="3">
        <f t="shared" si="3"/>
        <v>2.2999999999999998</v>
      </c>
      <c r="L18" s="41">
        <f t="shared" si="0"/>
        <v>83.999999999999773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Лист1!G22</f>
        <v>113.38</v>
      </c>
      <c r="H19" s="3">
        <f>Лист1!H22</f>
        <v>3.3176000000000654</v>
      </c>
      <c r="I19" s="3">
        <f t="shared" si="2"/>
        <v>12.382399999999933</v>
      </c>
      <c r="J19" s="3">
        <f>Лист1!J22</f>
        <v>2.6</v>
      </c>
      <c r="K19" s="3">
        <f>J19</f>
        <v>2.6</v>
      </c>
      <c r="L19" s="41">
        <f t="shared" si="0"/>
        <v>78.868789808916787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99.72</v>
      </c>
      <c r="H20" s="3">
        <f>Лист1!H23</f>
        <v>0.1530000000000058</v>
      </c>
      <c r="I20" s="3">
        <f t="shared" si="2"/>
        <v>3.5969999999999942</v>
      </c>
      <c r="J20" s="3">
        <f>Лист1!J23</f>
        <v>2</v>
      </c>
      <c r="K20" s="3">
        <f t="shared" si="3"/>
        <v>2</v>
      </c>
      <c r="L20" s="41">
        <f t="shared" si="0"/>
        <v>95.919999999999845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8.3137832000000245</v>
      </c>
      <c r="I21" s="25">
        <f>SUM(I11:I20)</f>
        <v>50.276216799999979</v>
      </c>
      <c r="J21" s="23"/>
      <c r="K21" s="23"/>
      <c r="L21" s="29">
        <f>I21*100/E21</f>
        <v>85.810235193719024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191.51</v>
      </c>
      <c r="H23" s="3">
        <f>Лист1!H26</f>
        <v>6.3999999999999835E-2</v>
      </c>
      <c r="I23" s="3">
        <f t="shared" ref="I23:I28" si="5">E23-H23</f>
        <v>1.34</v>
      </c>
      <c r="J23" s="3">
        <f>Лист1!J26</f>
        <v>0.08</v>
      </c>
      <c r="K23" s="3">
        <f t="shared" ref="K23:K28" si="6">J23</f>
        <v>0.08</v>
      </c>
      <c r="L23" s="41">
        <f>I23*100/E23</f>
        <v>95.441595441595453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202.7</v>
      </c>
      <c r="H24" s="3">
        <f>Лист1!H27</f>
        <v>0.15000000000000013</v>
      </c>
      <c r="I24" s="3">
        <f t="shared" si="5"/>
        <v>1.1499999999999999</v>
      </c>
      <c r="J24" s="3">
        <f>Лист1!J27</f>
        <v>0.01</v>
      </c>
      <c r="K24" s="3">
        <f t="shared" si="6"/>
        <v>0.01</v>
      </c>
      <c r="L24" s="41">
        <f>I24*100/E24</f>
        <v>88.461538461538453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Лист1!G28</f>
        <v>182.42</v>
      </c>
      <c r="H25" s="3">
        <f>Лист1!H28</f>
        <v>0.18720000000002926</v>
      </c>
      <c r="I25" s="3">
        <f t="shared" si="5"/>
        <v>3.742799999999971</v>
      </c>
      <c r="J25" s="3">
        <f>Лист1!J28</f>
        <v>7.0000000000000007E-2</v>
      </c>
      <c r="K25" s="3">
        <f t="shared" si="6"/>
        <v>7.0000000000000007E-2</v>
      </c>
      <c r="L25" s="41">
        <f t="shared" ref="L25:L27" si="8">I25*100/E25</f>
        <v>95.236641221373318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192.12</v>
      </c>
      <c r="H26" s="3">
        <f>Лист1!H29</f>
        <v>0.24699999999999703</v>
      </c>
      <c r="I26" s="3">
        <f t="shared" si="5"/>
        <v>0.82300000000000306</v>
      </c>
      <c r="J26" s="3">
        <f>Лист1!J29</f>
        <v>0.01</v>
      </c>
      <c r="K26" s="3">
        <f t="shared" si="6"/>
        <v>0.01</v>
      </c>
      <c r="L26" s="41">
        <f t="shared" si="8"/>
        <v>76.91588785046757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179.06</v>
      </c>
      <c r="H27" s="3">
        <f>Лист1!H30</f>
        <v>3.8799999999992278E-2</v>
      </c>
      <c r="I27" s="3">
        <f t="shared" si="5"/>
        <v>1.7112000000000078</v>
      </c>
      <c r="J27" s="3">
        <f>Лист1!J30</f>
        <v>0.09</v>
      </c>
      <c r="K27" s="3">
        <f t="shared" si="6"/>
        <v>0.09</v>
      </c>
      <c r="L27" s="41">
        <f t="shared" si="8"/>
        <v>97.78285714285758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Лист1!G31</f>
        <v>173.96</v>
      </c>
      <c r="H28" s="3">
        <f>Лист1!H31</f>
        <v>6.6499999999993523E-2</v>
      </c>
      <c r="I28" s="3">
        <f t="shared" si="5"/>
        <v>0.96350000000000646</v>
      </c>
      <c r="J28" s="3">
        <f>Лист1!J31</f>
        <v>0.11</v>
      </c>
      <c r="K28" s="138">
        <f t="shared" si="6"/>
        <v>0.11</v>
      </c>
      <c r="L28" s="41">
        <f>I28*100/E28</f>
        <v>93.543689320388978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0.75350000000001205</v>
      </c>
      <c r="I29" s="25">
        <f>I23+I24+I25+I26+I27+I28</f>
        <v>9.7304999999999886</v>
      </c>
      <c r="J29" s="24"/>
      <c r="K29" s="24"/>
      <c r="L29" s="29">
        <f>I29*100/E29</f>
        <v>92.812857687905264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Лист1!G34</f>
        <v>189.42</v>
      </c>
      <c r="H31" s="3">
        <f>Лист1!H34</f>
        <v>4.5600000000007128E-2</v>
      </c>
      <c r="I31" s="3">
        <f>E31-H31</f>
        <v>1.1443999999999928</v>
      </c>
      <c r="J31" s="3">
        <f>Лист1!J34</f>
        <v>0.02</v>
      </c>
      <c r="K31" s="3">
        <f>J31</f>
        <v>0.02</v>
      </c>
      <c r="L31" s="41">
        <f t="shared" ref="L31:L33" si="10">I31*100/E31</f>
        <v>96.168067226890145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Лист1!G35</f>
        <v>185.39</v>
      </c>
      <c r="H32" s="3">
        <f>Лист1!H35</f>
        <v>0.11440000000001418</v>
      </c>
      <c r="I32" s="3">
        <f>E32-H32</f>
        <v>1.7155999999999858</v>
      </c>
      <c r="J32" s="3">
        <f>Лист1!J35</f>
        <v>0.02</v>
      </c>
      <c r="K32" s="3">
        <f>J32</f>
        <v>0.02</v>
      </c>
      <c r="L32" s="41">
        <f t="shared" si="10"/>
        <v>93.748633879780641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Лист1!G36</f>
        <v>180.47</v>
      </c>
      <c r="H33" s="3">
        <f>Лист1!H36</f>
        <v>8.3199999999997096E-2</v>
      </c>
      <c r="I33" s="3">
        <f>E33-H33</f>
        <v>0.93680000000000296</v>
      </c>
      <c r="J33" s="3">
        <f>Лист1!J36</f>
        <v>0.02</v>
      </c>
      <c r="K33" s="138">
        <f>J33</f>
        <v>0.02</v>
      </c>
      <c r="L33" s="41">
        <f t="shared" si="10"/>
        <v>91.843137254902246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0.2432000000000184</v>
      </c>
      <c r="I34" s="25">
        <f>SUM(I31:I33)</f>
        <v>3.7967999999999815</v>
      </c>
      <c r="J34" s="24"/>
      <c r="K34" s="24"/>
      <c r="L34" s="29">
        <f>I34*100/E34</f>
        <v>93.98019801980152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Лист1!G39</f>
        <v>182.05</v>
      </c>
      <c r="H36" s="3">
        <f>Лист1!H39</f>
        <v>0.30014999999999242</v>
      </c>
      <c r="I36" s="3">
        <f>E36-H36</f>
        <v>0.7798500000000077</v>
      </c>
      <c r="J36" s="3">
        <f>Лист1!J39</f>
        <v>0.02</v>
      </c>
      <c r="K36" s="133">
        <f t="shared" ref="K36" si="12">J36</f>
        <v>0.02</v>
      </c>
      <c r="L36" s="41">
        <f t="shared" ref="L36:L38" si="13">I36*100/E36</f>
        <v>72.208333333334039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Лист1!G40</f>
        <v>176.7</v>
      </c>
      <c r="H37" s="3">
        <f>Лист1!H40</f>
        <v>0.18840000000000712</v>
      </c>
      <c r="I37" s="3">
        <f>E37-H37</f>
        <v>1.2215999999999929</v>
      </c>
      <c r="J37" s="3">
        <f>Лист1!J40</f>
        <v>0.02</v>
      </c>
      <c r="K37" s="133">
        <f>J37</f>
        <v>0.02</v>
      </c>
      <c r="L37" s="41">
        <f t="shared" si="13"/>
        <v>86.638297872339919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Лист1!G41</f>
        <v>175.25</v>
      </c>
      <c r="H38" s="3">
        <v>0</v>
      </c>
      <c r="I38" s="3">
        <f>E38-H38</f>
        <v>1.17</v>
      </c>
      <c r="J38" s="3">
        <f>Лист1!J41</f>
        <v>0.05</v>
      </c>
      <c r="K38" s="133">
        <f>J38</f>
        <v>0.05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0.48854999999999954</v>
      </c>
      <c r="I39" s="25">
        <f>SUM(I36:I38)</f>
        <v>3.1714500000000005</v>
      </c>
      <c r="J39" s="24"/>
      <c r="K39" s="152"/>
      <c r="L39" s="29">
        <f>I39*100/E39</f>
        <v>86.651639344262307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Лист1!G44</f>
        <v>211.54</v>
      </c>
      <c r="H41" s="3">
        <f>Лист1!H44</f>
        <v>1.4</v>
      </c>
      <c r="I41" s="3">
        <f>E41-H41</f>
        <v>1.0700000000000003</v>
      </c>
      <c r="J41" s="3">
        <f>Лист1!J44</f>
        <v>0.15</v>
      </c>
      <c r="K41" s="3">
        <f t="shared" ref="K41:K43" si="15">J41</f>
        <v>0.15</v>
      </c>
      <c r="L41" s="41">
        <f t="shared" ref="L41:L50" si="16">I41*100/E41</f>
        <v>43.319838056680169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Лист1!G45</f>
        <v>195.42</v>
      </c>
      <c r="H42" s="3">
        <f>Лист1!H45</f>
        <v>0.04</v>
      </c>
      <c r="I42" s="3">
        <f t="shared" ref="I42:I50" si="17">E42-H42</f>
        <v>0.56999999999999995</v>
      </c>
      <c r="J42" s="3">
        <f>Лист1!J45</f>
        <v>0.15</v>
      </c>
      <c r="K42" s="3">
        <f>J42</f>
        <v>0.15</v>
      </c>
      <c r="L42" s="41">
        <f t="shared" si="16"/>
        <v>93.442622950819668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Лист1!G46</f>
        <v>191.4</v>
      </c>
      <c r="H43" s="3">
        <f>Лист1!H46</f>
        <v>0.42</v>
      </c>
      <c r="I43" s="3">
        <f t="shared" si="17"/>
        <v>1.32</v>
      </c>
      <c r="J43" s="3">
        <f>Лист1!J46</f>
        <v>0.15</v>
      </c>
      <c r="K43" s="3">
        <f t="shared" si="15"/>
        <v>0.15</v>
      </c>
      <c r="L43" s="41">
        <f t="shared" si="16"/>
        <v>75.862068965517238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Лист1!G47</f>
        <v>189.4</v>
      </c>
      <c r="H44" s="3">
        <f>Лист1!H47</f>
        <v>0.18</v>
      </c>
      <c r="I44" s="3">
        <f t="shared" si="17"/>
        <v>1.75</v>
      </c>
      <c r="J44" s="3">
        <f>Лист1!J47</f>
        <v>0.25</v>
      </c>
      <c r="K44" s="3">
        <f>J44</f>
        <v>0.25</v>
      </c>
      <c r="L44" s="41">
        <f t="shared" si="16"/>
        <v>90.673575129533688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Лист1!G48</f>
        <v>185.68</v>
      </c>
      <c r="H45" s="133">
        <f>Лист1!H48</f>
        <v>0.16</v>
      </c>
      <c r="I45" s="133">
        <f t="shared" si="17"/>
        <v>0.91</v>
      </c>
      <c r="J45" s="133">
        <f>Лист1!J48</f>
        <v>0.3</v>
      </c>
      <c r="K45" s="133">
        <f t="shared" ref="K45:K50" si="19">J45</f>
        <v>0.3</v>
      </c>
      <c r="L45" s="161">
        <f t="shared" si="16"/>
        <v>85.046728971962608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Лист1!G49</f>
        <v>182.05</v>
      </c>
      <c r="H46" s="3">
        <f>Лист1!H49</f>
        <v>0.34</v>
      </c>
      <c r="I46" s="3">
        <f t="shared" si="17"/>
        <v>1.1299999999999999</v>
      </c>
      <c r="J46" s="3">
        <f>Лист1!J49</f>
        <v>0.3</v>
      </c>
      <c r="K46" s="3">
        <f>J46</f>
        <v>0.3</v>
      </c>
      <c r="L46" s="41">
        <f t="shared" si="16"/>
        <v>76.870748299319715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Лист1!G50</f>
        <v>173</v>
      </c>
      <c r="H47" s="3">
        <v>0</v>
      </c>
      <c r="I47" s="3">
        <f t="shared" si="17"/>
        <v>1.1299999999999999</v>
      </c>
      <c r="J47" s="3">
        <f>Лист1!J50</f>
        <v>0.05</v>
      </c>
      <c r="K47" s="3">
        <f>J47</f>
        <v>0.05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168.83</v>
      </c>
      <c r="H48" s="3">
        <f>Лист1!H51</f>
        <v>0.1155999999999915</v>
      </c>
      <c r="I48" s="3">
        <f t="shared" si="17"/>
        <v>1.0844000000000085</v>
      </c>
      <c r="J48" s="3">
        <f>Лист1!J51</f>
        <v>0.1</v>
      </c>
      <c r="K48" s="3">
        <f t="shared" si="19"/>
        <v>0.1</v>
      </c>
      <c r="L48" s="41">
        <f t="shared" si="16"/>
        <v>90.366666666667385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163.02000000000001</v>
      </c>
      <c r="H49" s="3">
        <v>0</v>
      </c>
      <c r="I49" s="3">
        <f t="shared" si="17"/>
        <v>2.5</v>
      </c>
      <c r="J49" s="3">
        <f>Лист1!J52</f>
        <v>0.25</v>
      </c>
      <c r="K49" s="3">
        <f t="shared" si="19"/>
        <v>0.25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Лист1!G53</f>
        <v>160.38</v>
      </c>
      <c r="H50" s="3">
        <v>0</v>
      </c>
      <c r="I50" s="3">
        <f t="shared" si="17"/>
        <v>1.28</v>
      </c>
      <c r="J50" s="3">
        <f>Лист1!J53</f>
        <v>0.2</v>
      </c>
      <c r="K50" s="138">
        <f t="shared" si="19"/>
        <v>0.2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2.6555999999999917</v>
      </c>
      <c r="I51" s="25">
        <f>I41+I42+I43+I44+I45+I46+I47+I48+I49+I50</f>
        <v>12.744400000000008</v>
      </c>
      <c r="J51" s="24"/>
      <c r="K51" s="166"/>
      <c r="L51" s="29">
        <f>I51*100/E51</f>
        <v>82.755844155844201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217.66</v>
      </c>
      <c r="H53" s="3">
        <f>Лист1!H56</f>
        <v>0.17</v>
      </c>
      <c r="I53" s="3">
        <f>E53-H53</f>
        <v>0.95000000000000007</v>
      </c>
      <c r="J53" s="3">
        <f>Лист1!J56</f>
        <v>0.06</v>
      </c>
      <c r="K53" s="3">
        <f>J53</f>
        <v>0.06</v>
      </c>
      <c r="L53" s="41">
        <f t="shared" ref="L53:L64" si="21">I53*100/E53</f>
        <v>84.821428571428569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3" t="s">
        <v>2</v>
      </c>
      <c r="D54" s="244"/>
      <c r="E54" s="245"/>
      <c r="F54" s="246" t="s">
        <v>3</v>
      </c>
      <c r="G54" s="247"/>
      <c r="H54" s="248"/>
      <c r="I54" s="248"/>
      <c r="J54" s="248"/>
      <c r="K54" s="249"/>
      <c r="L54" s="228" t="s">
        <v>4</v>
      </c>
      <c r="M54" s="250" t="s">
        <v>5</v>
      </c>
      <c r="N54" s="13"/>
      <c r="O54" s="13"/>
    </row>
    <row r="55" spans="1:33" s="5" customFormat="1" ht="14.1" customHeight="1" x14ac:dyDescent="0.25">
      <c r="A55" s="107"/>
      <c r="B55" s="227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8" t="s">
        <v>83</v>
      </c>
      <c r="L55" s="240"/>
      <c r="M55" s="251"/>
      <c r="N55" s="13"/>
      <c r="O55" s="13"/>
    </row>
    <row r="56" spans="1:33" s="5" customFormat="1" ht="14.1" customHeight="1" x14ac:dyDescent="0.25">
      <c r="A56" s="107"/>
      <c r="B56" s="227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40"/>
      <c r="L56" s="240"/>
      <c r="M56" s="251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40"/>
      <c r="L57" s="240"/>
      <c r="M57" s="251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1"/>
      <c r="L58" s="241"/>
      <c r="M58" s="252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Лист1!G57</f>
        <v>211.15</v>
      </c>
      <c r="H60" s="3">
        <f>Лист1!H57</f>
        <v>0.33</v>
      </c>
      <c r="I60" s="3">
        <f>E60-H60</f>
        <v>0.69</v>
      </c>
      <c r="J60" s="3">
        <f>Лист1!J57</f>
        <v>7.0000000000000007E-2</v>
      </c>
      <c r="K60" s="3">
        <f>J60</f>
        <v>7.0000000000000007E-2</v>
      </c>
      <c r="L60" s="41">
        <f t="shared" si="21"/>
        <v>67.647058823529406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Лист1!G64</f>
        <v>188.83</v>
      </c>
      <c r="H61" s="3">
        <f>Лист1!H64</f>
        <v>0.38</v>
      </c>
      <c r="I61" s="3">
        <f>E61-H61</f>
        <v>1.2000000000000002</v>
      </c>
      <c r="J61" s="3">
        <f>Лист1!J64</f>
        <v>7.0000000000000007E-2</v>
      </c>
      <c r="K61" s="3">
        <f>J61</f>
        <v>7.0000000000000007E-2</v>
      </c>
      <c r="L61" s="41">
        <f t="shared" si="21"/>
        <v>75.949367088607602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Лист1!G65</f>
        <v>184.2</v>
      </c>
      <c r="H62" s="3">
        <f>Лист1!H65</f>
        <v>0.32</v>
      </c>
      <c r="I62" s="3">
        <f>E62-H62</f>
        <v>1.1299999999999999</v>
      </c>
      <c r="J62" s="3">
        <f>Лист1!J65</f>
        <v>7.0000000000000007E-2</v>
      </c>
      <c r="K62" s="3">
        <f>J62</f>
        <v>7.0000000000000007E-2</v>
      </c>
      <c r="L62" s="41">
        <f t="shared" si="21"/>
        <v>77.931034482758619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97.94</v>
      </c>
      <c r="H64" s="3">
        <f>Лист1!H67</f>
        <v>3.7440000000001417E-2</v>
      </c>
      <c r="I64" s="3">
        <f>E64-H64</f>
        <v>2.4625599999999985</v>
      </c>
      <c r="J64" s="3">
        <f>Лист1!J67</f>
        <v>0.15</v>
      </c>
      <c r="K64" s="3">
        <f>J64</f>
        <v>0.15</v>
      </c>
      <c r="L64" s="41">
        <f t="shared" si="21"/>
        <v>98.502399999999938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1.2374400000000014</v>
      </c>
      <c r="I65" s="25">
        <f>I53+I60+I61+I62+I64</f>
        <v>6.4325599999999987</v>
      </c>
      <c r="J65" s="24"/>
      <c r="K65" s="24"/>
      <c r="L65" s="29">
        <f>I65*100/E65</f>
        <v>83.866492829204674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Лист1!G71</f>
        <v>168.4</v>
      </c>
      <c r="H68" s="17">
        <f>Лист1!H71</f>
        <v>0.88000000000001244</v>
      </c>
      <c r="I68" s="17">
        <f t="shared" si="23"/>
        <v>3.9199999999999875</v>
      </c>
      <c r="J68" s="3">
        <f>Лист1!J71</f>
        <v>0</v>
      </c>
      <c r="K68" s="3">
        <f>J68</f>
        <v>0</v>
      </c>
      <c r="L68" s="41">
        <f t="shared" ref="L68" si="24">I68*100/E68</f>
        <v>81.666666666666416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1.1500000000000123</v>
      </c>
      <c r="I69" s="25">
        <f>SUM(I67:I68)</f>
        <v>4.7499999999999876</v>
      </c>
      <c r="J69" s="25"/>
      <c r="K69" s="149"/>
      <c r="L69" s="29">
        <f>I69*100/E69</f>
        <v>80.50847457627097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Лист1!G74</f>
        <v>149.85</v>
      </c>
      <c r="H71" s="17">
        <f>Лист1!H74</f>
        <v>1.41</v>
      </c>
      <c r="I71" s="17">
        <f>E71-H71</f>
        <v>1.0000000000000009E-2</v>
      </c>
      <c r="J71" s="38">
        <f>Лист1!J74</f>
        <v>0</v>
      </c>
      <c r="K71" s="38">
        <f t="shared" ref="K71" si="25">J71</f>
        <v>0</v>
      </c>
      <c r="L71" s="41">
        <f>I71*100/E71</f>
        <v>0.70422535211267667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Лист1!G76</f>
        <v>159.47</v>
      </c>
      <c r="H73" s="17">
        <f>Лист1!H76</f>
        <v>0.23840000000000341</v>
      </c>
      <c r="I73" s="17">
        <f>E73-H73</f>
        <v>0.95159999999999656</v>
      </c>
      <c r="J73" s="38">
        <f>Лист1!J76</f>
        <v>0.01</v>
      </c>
      <c r="K73" s="199">
        <f>J73</f>
        <v>0.01</v>
      </c>
      <c r="L73" s="41">
        <f>I73*100/E73</f>
        <v>79.966386554621565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97.15</v>
      </c>
      <c r="H75" s="200">
        <v>0.09</v>
      </c>
      <c r="I75" s="17">
        <f>E75-H75</f>
        <v>1.5699999999999998</v>
      </c>
      <c r="J75" s="200">
        <v>0.02</v>
      </c>
      <c r="K75" s="200">
        <f>J75</f>
        <v>0.02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139.12</v>
      </c>
      <c r="H77" s="200">
        <v>0.11</v>
      </c>
      <c r="I77" s="17">
        <f>E77-H77</f>
        <v>2.0500000000000003</v>
      </c>
      <c r="J77" s="200">
        <v>0</v>
      </c>
      <c r="K77" s="200">
        <f>J77</f>
        <v>0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16.69047320000006</v>
      </c>
      <c r="I79" s="25">
        <f>I21+I29+I34+I39+I51+I65+I71+I73+I77+I75+I69</f>
        <v>95.483526799999936</v>
      </c>
      <c r="J79" s="24"/>
      <c r="K79" s="24"/>
      <c r="L79" s="29">
        <f>I79*100/E79</f>
        <v>85.120907518676276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2" t="s">
        <v>89</v>
      </c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Лист1!G80</f>
        <v>175.7</v>
      </c>
      <c r="H81" s="3">
        <f>(D81-G81)*10000*C81/1000000</f>
        <v>0.81886000000002002</v>
      </c>
      <c r="I81" s="3">
        <f>E81-H81</f>
        <v>1.54113999999998</v>
      </c>
      <c r="J81" s="95">
        <f>Лист1!J80</f>
        <v>0.02</v>
      </c>
      <c r="K81" s="95">
        <f>J81</f>
        <v>0.02</v>
      </c>
      <c r="L81" s="26">
        <f>I81*100/E81</f>
        <v>65.302542372880509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168.81</v>
      </c>
      <c r="H82" s="3">
        <f>(D82-G82)*10000*C82/1000000</f>
        <v>2.3390999999999922</v>
      </c>
      <c r="I82" s="3">
        <f>E82-H82</f>
        <v>1.7209000000000074</v>
      </c>
      <c r="J82" s="17">
        <f>Лист1!J81</f>
        <v>4.2000000000000003E-2</v>
      </c>
      <c r="K82" s="17">
        <f>J82</f>
        <v>4.2000000000000003E-2</v>
      </c>
      <c r="L82" s="26">
        <f>I82*100/E82</f>
        <v>42.386699507389352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178.1</v>
      </c>
      <c r="H83" s="3">
        <f>(D83-G83)*10000*C83/1000000</f>
        <v>0.80400000000000005</v>
      </c>
      <c r="I83" s="3">
        <f>E83-H83</f>
        <v>0.19599999999999995</v>
      </c>
      <c r="J83" s="3">
        <f>Лист1!J82</f>
        <v>0</v>
      </c>
      <c r="K83" s="3">
        <v>0</v>
      </c>
      <c r="L83" s="26">
        <f>I83*100/E83</f>
        <v>19.599999999999994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3.9619600000000119</v>
      </c>
      <c r="I84" s="25">
        <f>SUM(I81:I83)</f>
        <v>3.4580399999999871</v>
      </c>
      <c r="J84" s="24"/>
      <c r="K84" s="24"/>
      <c r="L84" s="29">
        <f>I84*100/E84</f>
        <v>46.604312668463443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  <c r="N85" s="5" t="s">
        <v>52</v>
      </c>
    </row>
    <row r="88" spans="1:34" x14ac:dyDescent="0.25">
      <c r="AH88" s="223">
        <f>I79</f>
        <v>95.483526799999936</v>
      </c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2025-07-17T07:24:18Z</cp:lastPrinted>
  <dcterms:created xsi:type="dcterms:W3CDTF">2023-05-23T07:28:04Z</dcterms:created>
  <dcterms:modified xsi:type="dcterms:W3CDTF">2025-07-22T08:15:06Z</dcterms:modified>
</cp:coreProperties>
</file>