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55" yWindow="345" windowWidth="15180" windowHeight="1216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Лист1!$A$4:$M$79</definedName>
  </definedNames>
  <calcPr calcId="145621"/>
</workbook>
</file>

<file path=xl/calcChain.xml><?xml version="1.0" encoding="utf-8"?>
<calcChain xmlns="http://schemas.openxmlformats.org/spreadsheetml/2006/main">
  <c r="H74" i="1" l="1"/>
  <c r="I74" i="1" s="1"/>
  <c r="L74" i="1" s="1"/>
  <c r="H45" i="1"/>
  <c r="H41" i="1"/>
  <c r="K15" i="1" l="1"/>
  <c r="H71" i="1" l="1"/>
  <c r="I71" i="1" s="1"/>
  <c r="H26" i="1" l="1"/>
  <c r="K22" i="1" l="1"/>
  <c r="K23" i="1" l="1"/>
  <c r="K21" i="1"/>
  <c r="K20" i="1"/>
  <c r="G14" i="4" l="1"/>
  <c r="H39" i="1" l="1"/>
  <c r="E65" i="4" l="1"/>
  <c r="E68" i="1"/>
  <c r="O75" i="4"/>
  <c r="AG75" i="4"/>
  <c r="E79" i="4"/>
  <c r="K67" i="4" l="1"/>
  <c r="I65" i="1" l="1"/>
  <c r="I64" i="1" l="1"/>
  <c r="H15" i="1" l="1"/>
  <c r="H50" i="1" l="1"/>
  <c r="C78" i="1" l="1"/>
  <c r="C72" i="1"/>
  <c r="C68" i="1"/>
  <c r="C54" i="1"/>
  <c r="C42" i="1"/>
  <c r="C37" i="1"/>
  <c r="C32" i="1"/>
  <c r="C24" i="1"/>
  <c r="E29" i="4"/>
  <c r="E21" i="4"/>
  <c r="C79" i="4"/>
  <c r="E84" i="4"/>
  <c r="C84" i="4"/>
  <c r="E39" i="4"/>
  <c r="E34" i="4"/>
  <c r="E69" i="4"/>
  <c r="C69" i="4"/>
  <c r="C65" i="4"/>
  <c r="C51" i="4"/>
  <c r="C39" i="4"/>
  <c r="C34" i="4"/>
  <c r="C29" i="4"/>
  <c r="C21" i="4"/>
  <c r="I70" i="1" l="1"/>
  <c r="L70" i="1" s="1"/>
  <c r="F66" i="1"/>
  <c r="F63" i="4"/>
  <c r="H71" i="4" l="1"/>
  <c r="I71" i="4" s="1"/>
  <c r="H73" i="4"/>
  <c r="I73" i="4" s="1"/>
  <c r="O73" i="4" l="1"/>
  <c r="AG73" i="4"/>
  <c r="O71" i="4"/>
  <c r="AG71" i="4"/>
  <c r="I45" i="1" l="1"/>
  <c r="E54" i="1"/>
  <c r="E51" i="4"/>
  <c r="K75" i="4"/>
  <c r="I75" i="4"/>
  <c r="F75" i="4"/>
  <c r="K18" i="1" l="1"/>
  <c r="J83" i="4" l="1"/>
  <c r="J82" i="4"/>
  <c r="K82" i="4" s="1"/>
  <c r="J81" i="4"/>
  <c r="K81" i="4" s="1"/>
  <c r="G83" i="4"/>
  <c r="H83" i="4" s="1"/>
  <c r="G82" i="4"/>
  <c r="H82" i="4" s="1"/>
  <c r="G81" i="4"/>
  <c r="H81" i="4" s="1"/>
  <c r="I81" i="4" s="1"/>
  <c r="L81" i="4" s="1"/>
  <c r="F83" i="4"/>
  <c r="F82" i="4"/>
  <c r="F81" i="4"/>
  <c r="K81" i="1"/>
  <c r="H81" i="1"/>
  <c r="I81" i="1" s="1"/>
  <c r="L81" i="1" s="1"/>
  <c r="E83" i="1"/>
  <c r="H82" i="1"/>
  <c r="I82" i="1" s="1"/>
  <c r="L82" i="1" s="1"/>
  <c r="F82" i="1"/>
  <c r="F81" i="1"/>
  <c r="K80" i="1"/>
  <c r="H80" i="1"/>
  <c r="F80" i="1"/>
  <c r="I82" i="4" l="1"/>
  <c r="H84" i="4"/>
  <c r="H83" i="1"/>
  <c r="I80" i="1"/>
  <c r="I83" i="1" s="1"/>
  <c r="L83" i="1" s="1"/>
  <c r="I83" i="4"/>
  <c r="L83" i="4" s="1"/>
  <c r="L82" i="4" l="1"/>
  <c r="I84" i="4"/>
  <c r="L80" i="1"/>
  <c r="K77" i="4"/>
  <c r="L84" i="4" l="1"/>
  <c r="AG84" i="4"/>
  <c r="H35" i="1"/>
  <c r="E42" i="1"/>
  <c r="E37" i="1"/>
  <c r="E32" i="1"/>
  <c r="E24" i="1"/>
  <c r="H29" i="1" l="1"/>
  <c r="H28" i="1"/>
  <c r="H27" i="1" l="1"/>
  <c r="I28" i="1" l="1"/>
  <c r="H34" i="1" l="1"/>
  <c r="H31" i="1"/>
  <c r="H30" i="1"/>
  <c r="H22" i="1"/>
  <c r="H14" i="1"/>
  <c r="H11" i="4" s="1"/>
  <c r="H21" i="1"/>
  <c r="H32" i="1" l="1"/>
  <c r="I46" i="1"/>
  <c r="I47" i="1" l="1"/>
  <c r="I77" i="4" l="1"/>
  <c r="O77" i="4" l="1"/>
  <c r="AG77" i="4"/>
  <c r="K50" i="1"/>
  <c r="G11" i="4" l="1"/>
  <c r="K16" i="1" l="1"/>
  <c r="H23" i="1" l="1"/>
  <c r="I48" i="1" l="1"/>
  <c r="I44" i="1"/>
  <c r="I76" i="1"/>
  <c r="E72" i="1"/>
  <c r="E78" i="1" s="1"/>
  <c r="I23" i="1" l="1"/>
  <c r="L23" i="1" s="1"/>
  <c r="I49" i="1"/>
  <c r="H67" i="1"/>
  <c r="H68" i="1" s="1"/>
  <c r="H40" i="1" l="1"/>
  <c r="L28" i="1" l="1"/>
  <c r="I31" i="1"/>
  <c r="I30" i="1" l="1"/>
  <c r="H17" i="1" l="1"/>
  <c r="H20" i="1" l="1"/>
  <c r="H17" i="4" s="1"/>
  <c r="H18" i="1"/>
  <c r="H36" i="1"/>
  <c r="H37" i="1" l="1"/>
  <c r="H33" i="4"/>
  <c r="I29" i="1"/>
  <c r="I32" i="1" s="1"/>
  <c r="L29" i="1" l="1"/>
  <c r="L32" i="1"/>
  <c r="L26" i="1"/>
  <c r="H53" i="1" l="1"/>
  <c r="H52" i="1"/>
  <c r="I52" i="1" s="1"/>
  <c r="H51" i="1"/>
  <c r="H48" i="4" s="1"/>
  <c r="I50" i="1"/>
  <c r="H42" i="1"/>
  <c r="H19" i="1"/>
  <c r="H16" i="4" s="1"/>
  <c r="H16" i="1"/>
  <c r="H13" i="4" s="1"/>
  <c r="H24" i="1" l="1"/>
  <c r="I53" i="1"/>
  <c r="H54" i="1"/>
  <c r="I51" i="1"/>
  <c r="I54" i="1" l="1"/>
  <c r="L54" i="1" s="1"/>
  <c r="K28" i="1"/>
  <c r="K52" i="1" l="1"/>
  <c r="I15" i="1"/>
  <c r="L15" i="1" s="1"/>
  <c r="I16" i="1" l="1"/>
  <c r="L16" i="1" s="1"/>
  <c r="K17" i="1" l="1"/>
  <c r="J68" i="4" l="1"/>
  <c r="J11" i="4"/>
  <c r="H68" i="4"/>
  <c r="H69" i="4" s="1"/>
  <c r="H61" i="4"/>
  <c r="H60" i="4"/>
  <c r="H53" i="4"/>
  <c r="H46" i="4"/>
  <c r="H45" i="4"/>
  <c r="H43" i="4"/>
  <c r="H41" i="4"/>
  <c r="H23" i="4"/>
  <c r="G73" i="4"/>
  <c r="G71" i="4"/>
  <c r="G68" i="4"/>
  <c r="G64" i="4"/>
  <c r="G62" i="4"/>
  <c r="G61" i="4"/>
  <c r="G60" i="4"/>
  <c r="G53" i="4"/>
  <c r="G50" i="4"/>
  <c r="G49" i="4"/>
  <c r="G48" i="4"/>
  <c r="G47" i="4"/>
  <c r="G46" i="4"/>
  <c r="G45" i="4"/>
  <c r="G44" i="4"/>
  <c r="G43" i="4"/>
  <c r="G42" i="4"/>
  <c r="G41" i="4"/>
  <c r="I23" i="4" l="1"/>
  <c r="B3" i="4"/>
  <c r="H18" i="4" l="1"/>
  <c r="H64" i="4"/>
  <c r="F77" i="4" l="1"/>
  <c r="F73" i="4"/>
  <c r="F71" i="4"/>
  <c r="F68" i="4"/>
  <c r="F67" i="4"/>
  <c r="F64" i="4"/>
  <c r="F62" i="4"/>
  <c r="F61" i="4"/>
  <c r="F60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G12" i="4"/>
  <c r="G13" i="4"/>
  <c r="G15" i="4"/>
  <c r="G16" i="4"/>
  <c r="G17" i="4"/>
  <c r="G18" i="4"/>
  <c r="G19" i="4"/>
  <c r="G20" i="4"/>
  <c r="F76" i="1"/>
  <c r="F74" i="1"/>
  <c r="F71" i="1"/>
  <c r="F67" i="1"/>
  <c r="F65" i="1"/>
  <c r="F64" i="1"/>
  <c r="F57" i="1"/>
  <c r="F56" i="1"/>
  <c r="F53" i="1"/>
  <c r="F52" i="1"/>
  <c r="F51" i="1"/>
  <c r="F50" i="1"/>
  <c r="F49" i="1"/>
  <c r="F48" i="1"/>
  <c r="F47" i="1"/>
  <c r="F46" i="1"/>
  <c r="F45" i="1"/>
  <c r="F44" i="1"/>
  <c r="F41" i="1"/>
  <c r="F40" i="1"/>
  <c r="F39" i="1"/>
  <c r="F36" i="1"/>
  <c r="F35" i="1"/>
  <c r="F34" i="1"/>
  <c r="F31" i="1"/>
  <c r="F30" i="1"/>
  <c r="F29" i="1"/>
  <c r="F28" i="1"/>
  <c r="F27" i="1"/>
  <c r="F26" i="1"/>
  <c r="H51" i="4" l="1"/>
  <c r="I56" i="1"/>
  <c r="H26" i="4" l="1"/>
  <c r="L45" i="1" l="1"/>
  <c r="J73" i="4"/>
  <c r="J71" i="4"/>
  <c r="J64" i="4"/>
  <c r="J62" i="4"/>
  <c r="J61" i="4"/>
  <c r="J60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2" i="4"/>
  <c r="H65" i="4" s="1"/>
  <c r="G38" i="4"/>
  <c r="G37" i="4"/>
  <c r="G36" i="4"/>
  <c r="G33" i="4"/>
  <c r="G32" i="4"/>
  <c r="G31" i="4"/>
  <c r="G28" i="4"/>
  <c r="G27" i="4"/>
  <c r="G26" i="4"/>
  <c r="G25" i="4"/>
  <c r="G24" i="4"/>
  <c r="G23" i="4"/>
  <c r="H37" i="4"/>
  <c r="K73" i="4" l="1"/>
  <c r="L73" i="4"/>
  <c r="K71" i="4"/>
  <c r="K68" i="4"/>
  <c r="I67" i="4"/>
  <c r="K64" i="4"/>
  <c r="K62" i="4"/>
  <c r="I62" i="4"/>
  <c r="L62" i="4" s="1"/>
  <c r="K61" i="4"/>
  <c r="I61" i="4"/>
  <c r="L61" i="4" s="1"/>
  <c r="K60" i="4"/>
  <c r="I60" i="4"/>
  <c r="L60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8" i="4"/>
  <c r="I69" i="4" s="1"/>
  <c r="I25" i="4"/>
  <c r="L53" i="4"/>
  <c r="L71" i="4"/>
  <c r="AG69" i="4" l="1"/>
  <c r="O69" i="4"/>
  <c r="I51" i="4"/>
  <c r="O51" i="4" s="1"/>
  <c r="L68" i="4"/>
  <c r="L25" i="4"/>
  <c r="L51" i="4" l="1"/>
  <c r="AG51" i="4"/>
  <c r="K31" i="1"/>
  <c r="I31" i="4" l="1"/>
  <c r="L76" i="1"/>
  <c r="L65" i="1"/>
  <c r="I57" i="1"/>
  <c r="L57" i="1" s="1"/>
  <c r="L53" i="1"/>
  <c r="L52" i="1"/>
  <c r="L50" i="1"/>
  <c r="I35" i="1"/>
  <c r="L35" i="1" s="1"/>
  <c r="L30" i="1"/>
  <c r="I18" i="1"/>
  <c r="L18" i="1" s="1"/>
  <c r="L56" i="1"/>
  <c r="I22" i="1"/>
  <c r="L22" i="1" s="1"/>
  <c r="I21" i="1"/>
  <c r="L21" i="1" s="1"/>
  <c r="I20" i="1"/>
  <c r="L20" i="1" s="1"/>
  <c r="I17" i="1"/>
  <c r="L17" i="1" l="1"/>
  <c r="L64" i="1"/>
  <c r="I19" i="1"/>
  <c r="L19" i="1" s="1"/>
  <c r="I16" i="4"/>
  <c r="L16" i="4" s="1"/>
  <c r="L31" i="4"/>
  <c r="H20" i="4"/>
  <c r="I20" i="4" s="1"/>
  <c r="L20" i="4" s="1"/>
  <c r="I14" i="1"/>
  <c r="I24" i="1" l="1"/>
  <c r="L24" i="1" s="1"/>
  <c r="H21" i="4"/>
  <c r="L14" i="1"/>
  <c r="I11" i="4"/>
  <c r="I21" i="4" s="1"/>
  <c r="AG21" i="4" l="1"/>
  <c r="O21" i="4"/>
  <c r="L21" i="4"/>
  <c r="L11" i="4"/>
  <c r="K36" i="1"/>
  <c r="K30" i="1"/>
  <c r="K57" i="1" l="1"/>
  <c r="K56" i="1"/>
  <c r="L31" i="1" l="1"/>
  <c r="L51" i="1" l="1"/>
  <c r="I39" i="1" l="1"/>
  <c r="H36" i="4"/>
  <c r="I36" i="1"/>
  <c r="L36" i="1" s="1"/>
  <c r="H34" i="4"/>
  <c r="I67" i="1"/>
  <c r="I68" i="1" s="1"/>
  <c r="L68" i="1" s="1"/>
  <c r="L47" i="1"/>
  <c r="I36" i="4" l="1"/>
  <c r="L67" i="1"/>
  <c r="L39" i="1"/>
  <c r="I33" i="4"/>
  <c r="I34" i="4" s="1"/>
  <c r="I64" i="4"/>
  <c r="K76" i="1"/>
  <c r="K29" i="1"/>
  <c r="K26" i="1"/>
  <c r="I40" i="1"/>
  <c r="K14" i="1"/>
  <c r="K74" i="1"/>
  <c r="K71" i="1"/>
  <c r="K67" i="1"/>
  <c r="K65" i="1"/>
  <c r="K64" i="1"/>
  <c r="K53" i="1"/>
  <c r="K51" i="1"/>
  <c r="K49" i="1"/>
  <c r="K48" i="1"/>
  <c r="K47" i="1"/>
  <c r="K46" i="1"/>
  <c r="K45" i="1"/>
  <c r="K44" i="1"/>
  <c r="K41" i="1"/>
  <c r="K40" i="1"/>
  <c r="K39" i="1"/>
  <c r="K35" i="1"/>
  <c r="K34" i="1"/>
  <c r="I34" i="1"/>
  <c r="I37" i="1" s="1"/>
  <c r="K27" i="1"/>
  <c r="K19" i="1"/>
  <c r="I65" i="4" l="1"/>
  <c r="O65" i="4" s="1"/>
  <c r="L34" i="4"/>
  <c r="AG34" i="4"/>
  <c r="O34" i="4"/>
  <c r="L37" i="1"/>
  <c r="L36" i="4"/>
  <c r="H72" i="1"/>
  <c r="H78" i="1" s="1"/>
  <c r="L46" i="1"/>
  <c r="L71" i="1"/>
  <c r="L48" i="1"/>
  <c r="I41" i="1"/>
  <c r="I42" i="1" s="1"/>
  <c r="L42" i="1" s="1"/>
  <c r="H39" i="4"/>
  <c r="L33" i="4"/>
  <c r="L64" i="4"/>
  <c r="L44" i="1"/>
  <c r="L40" i="1"/>
  <c r="L34" i="1"/>
  <c r="L65" i="4" l="1"/>
  <c r="I72" i="1"/>
  <c r="L72" i="1" s="1"/>
  <c r="L41" i="1"/>
  <c r="L69" i="4"/>
  <c r="I38" i="4"/>
  <c r="I39" i="4" s="1"/>
  <c r="L39" i="4" l="1"/>
  <c r="AG39" i="4"/>
  <c r="I78" i="1"/>
  <c r="L78" i="1" s="1"/>
  <c r="L38" i="4"/>
  <c r="L27" i="1" l="1"/>
  <c r="H24" i="4"/>
  <c r="I24" i="4" l="1"/>
  <c r="I29" i="4" s="1"/>
  <c r="H29" i="4"/>
  <c r="H79" i="4" s="1"/>
  <c r="O29" i="4" l="1"/>
  <c r="I79" i="4"/>
  <c r="AG29" i="4"/>
  <c r="L24" i="4"/>
  <c r="L29" i="4"/>
  <c r="AH88" i="4" l="1"/>
  <c r="O79" i="4"/>
  <c r="AG79" i="4"/>
  <c r="AH79" i="4"/>
  <c r="L79" i="4"/>
</calcChain>
</file>

<file path=xl/sharedStrings.xml><?xml version="1.0" encoding="utf-8"?>
<sst xmlns="http://schemas.openxmlformats.org/spreadsheetml/2006/main" count="264" uniqueCount="97">
  <si>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</si>
  <si>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</si>
  <si>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</si>
  <si>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</si>
  <si>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</si>
  <si>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</si>
  <si>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</si>
  <si>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</si>
  <si>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</si>
  <si>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</si>
  <si>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</si>
  <si>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</si>
  <si>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</si>
  <si>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</si>
  <si>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</si>
  <si>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</si>
  <si>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</si>
  <si>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</si>
  <si>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</si>
  <si>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</si>
  <si>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</si>
  <si>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</si>
  <si>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</si>
  <si>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</si>
  <si>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</si>
  <si>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</si>
  <si>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</si>
  <si>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</si>
  <si>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</si>
  <si>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</si>
  <si>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</si>
  <si>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</si>
  <si>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</si>
  <si>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</si>
  <si>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</si>
  <si>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</si>
  <si>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</si>
  <si>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</si>
  <si>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</si>
  <si>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</si>
  <si>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</si>
  <si>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</si>
  <si>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</si>
  <si>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</si>
  <si>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</si>
  <si>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</si>
  <si>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</si>
  <si>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</si>
  <si>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</si>
  <si>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</si>
  <si>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</si>
  <si>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</si>
  <si>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</si>
  <si>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</si>
  <si>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</si>
  <si>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</si>
  <si>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</si>
  <si>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</si>
  <si>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</si>
  <si>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</si>
  <si>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</si>
  <si>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</si>
  <si>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</si>
  <si>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</si>
  <si>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</si>
  <si>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</si>
  <si>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</si>
  <si>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</si>
  <si>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</si>
  <si>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</si>
  <si>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</si>
  <si>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</si>
  <si>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</si>
  <si>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</si>
  <si>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</si>
  <si>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</si>
  <si>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</si>
  <si>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</si>
  <si>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</si>
  <si>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</si>
  <si>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</si>
  <si>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</si>
  <si>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</si>
  <si>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</si>
  <si>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</si>
  <si>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Повний 
обєм 
млн м3</t>
  </si>
  <si>
    <t>ємкість</t>
  </si>
  <si>
    <t>рівень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</si>
  <si>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</si>
  <si>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</si>
  <si>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</si>
  <si>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</si>
  <si>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</si>
  <si>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р.Росава</t>
  </si>
  <si>
    <t>Маслівське</t>
  </si>
  <si>
    <t xml:space="preserve">           </t>
  </si>
  <si>
    <t>станом на 24 червня 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</si>
</sst>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4">
    <xf numFmtId="0" fontId="0" fillId="0" borderId="0" xfId="0"/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5" xfId="0" applyFont="1" applyFill="1" applyBorder="1"/>
    <xf numFmtId="0" fontId="4" fillId="0" borderId="14" xfId="0" applyFont="1" applyFill="1" applyBorder="1"/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0" fillId="2" borderId="8" xfId="0" applyFill="1" applyBorder="1"/>
    <xf numFmtId="0" fontId="4" fillId="0" borderId="12" xfId="0" applyFont="1" applyFill="1" applyBorder="1"/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2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0" fillId="2" borderId="0" xfId="0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/>
    <xf numFmtId="2" fontId="0" fillId="2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2" fontId="18" fillId="0" borderId="8" xfId="0" applyNumberFormat="1" applyFont="1" applyFill="1" applyBorder="1"/>
    <xf numFmtId="0" fontId="0" fillId="2" borderId="0" xfId="0" applyFill="1" applyAlignment="1">
      <alignment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A84"/>
  <sheetViews>
    <sheetView tabSelected="1" zoomScale="115" zoomScaleNormal="115" workbookViewId="0">
      <pane xSplit="14" ySplit="12" topLeftCell="O75" activePane="bottomRight" state="frozen"/>
      <selection pane="topRight"/>
      <selection pane="bottomLeft"/>
      <selection pane="bottomRight" activeCell="G82" sqref="G82"/>
    </sheetView>
  </sheetViews>
  <sheetFormatPr defaultRowHeight="15" x14ac:dyDescent="0.25"/>
  <cols>
    <col min="1" max="1" width="2.5703125" customWidth="1"/>
    <col min="2" max="2" width="18.7109375" customWidth="1"/>
    <col min="3" max="3" width="6.28515625" customWidth="1"/>
    <col min="4" max="4" width="5.5703125" customWidth="1"/>
    <col min="5" max="5" width="5.85546875" customWidth="1"/>
    <col min="6" max="6" width="6.140625" customWidth="1"/>
    <col min="7" max="7" width="5.5703125" style="5" customWidth="1"/>
    <col min="8" max="8" width="5.42578125" style="5" customWidth="1"/>
    <col min="9" max="9" width="5.85546875" style="5" customWidth="1"/>
    <col min="10" max="11" width="4.5703125" style="5" customWidth="1"/>
    <col min="12" max="12" width="4.85546875" style="5" customWidth="1"/>
    <col min="13" max="13" width="5.85546875" style="5" customWidth="1"/>
    <col min="14" max="14" width="7.5703125" style="5" customWidth="1"/>
    <col min="15" max="15" width="6" style="5" customWidth="1"/>
    <col min="16" max="24" width="9.140625" style="5"/>
  </cols>
  <sheetData>
    <row r="4" spans="1:16" ht="14.25" customHeight="1" x14ac:dyDescent="0.25">
      <c r="A4" s="33"/>
      <c r="B4" s="226" t="s">
        <v>0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31"/>
    </row>
    <row r="5" spans="1:16" ht="13.5" customHeight="1" x14ac:dyDescent="0.25">
      <c r="A5" s="33"/>
      <c r="B5" s="226" t="s">
        <v>1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31"/>
    </row>
    <row r="6" spans="1:16" ht="12.75" customHeight="1" x14ac:dyDescent="0.25">
      <c r="A6" s="33"/>
      <c r="B6" s="227" t="s">
        <v>96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31"/>
    </row>
    <row r="7" spans="1:16" ht="12.75" customHeight="1" x14ac:dyDescent="0.25">
      <c r="A7" s="32"/>
      <c r="B7" s="82"/>
      <c r="C7" s="228" t="s">
        <v>2</v>
      </c>
      <c r="D7" s="229"/>
      <c r="E7" s="229"/>
      <c r="F7" s="230" t="s">
        <v>3</v>
      </c>
      <c r="G7" s="230"/>
      <c r="H7" s="230"/>
      <c r="I7" s="230"/>
      <c r="J7" s="230"/>
      <c r="K7" s="230"/>
      <c r="L7" s="231" t="s">
        <v>4</v>
      </c>
      <c r="M7" s="232" t="s">
        <v>5</v>
      </c>
      <c r="N7" s="238"/>
    </row>
    <row r="8" spans="1:16" x14ac:dyDescent="0.25">
      <c r="A8" s="58"/>
      <c r="B8" s="233" t="s">
        <v>6</v>
      </c>
      <c r="C8" s="90" t="s">
        <v>7</v>
      </c>
      <c r="D8" s="86" t="s">
        <v>8</v>
      </c>
      <c r="E8" s="234" t="s">
        <v>85</v>
      </c>
      <c r="F8" s="86" t="s">
        <v>10</v>
      </c>
      <c r="G8" s="73" t="s">
        <v>11</v>
      </c>
      <c r="H8" s="86" t="s">
        <v>12</v>
      </c>
      <c r="I8" s="73" t="s">
        <v>13</v>
      </c>
      <c r="J8" s="86" t="s">
        <v>14</v>
      </c>
      <c r="K8" s="231" t="s">
        <v>83</v>
      </c>
      <c r="L8" s="231"/>
      <c r="M8" s="232"/>
      <c r="N8" s="238"/>
      <c r="O8" s="213"/>
      <c r="P8" s="213"/>
    </row>
    <row r="9" spans="1:16" x14ac:dyDescent="0.25">
      <c r="A9" s="58"/>
      <c r="B9" s="233"/>
      <c r="C9" s="91"/>
      <c r="D9" s="76"/>
      <c r="E9" s="235"/>
      <c r="F9" s="76" t="s">
        <v>16</v>
      </c>
      <c r="G9" s="74" t="s">
        <v>87</v>
      </c>
      <c r="H9" s="76" t="s">
        <v>86</v>
      </c>
      <c r="I9" s="74"/>
      <c r="J9" s="78" t="s">
        <v>19</v>
      </c>
      <c r="K9" s="231"/>
      <c r="L9" s="231"/>
      <c r="M9" s="232"/>
      <c r="N9" s="238"/>
      <c r="O9" s="213"/>
      <c r="P9" s="213"/>
    </row>
    <row r="10" spans="1:16" x14ac:dyDescent="0.25">
      <c r="A10" s="58"/>
      <c r="B10" s="79"/>
      <c r="C10" s="91"/>
      <c r="D10" s="76"/>
      <c r="E10" s="235"/>
      <c r="F10" s="76" t="s">
        <v>17</v>
      </c>
      <c r="G10" s="74"/>
      <c r="H10" s="49"/>
      <c r="I10" s="85"/>
      <c r="J10" s="76"/>
      <c r="K10" s="231"/>
      <c r="L10" s="231"/>
      <c r="M10" s="232"/>
      <c r="N10" s="238"/>
      <c r="O10" s="213"/>
      <c r="P10" s="213"/>
    </row>
    <row r="11" spans="1:16" ht="15" customHeight="1" x14ac:dyDescent="0.25">
      <c r="A11" s="34"/>
      <c r="B11" s="77"/>
      <c r="C11" s="9" t="s">
        <v>20</v>
      </c>
      <c r="D11" s="87" t="s">
        <v>21</v>
      </c>
      <c r="E11" s="236"/>
      <c r="F11" s="87" t="s">
        <v>21</v>
      </c>
      <c r="G11" s="75" t="s">
        <v>21</v>
      </c>
      <c r="H11" s="87" t="s">
        <v>22</v>
      </c>
      <c r="I11" s="75" t="s">
        <v>22</v>
      </c>
      <c r="J11" s="87" t="s">
        <v>23</v>
      </c>
      <c r="K11" s="231"/>
      <c r="L11" s="231"/>
      <c r="M11" s="232"/>
      <c r="N11" s="238"/>
      <c r="O11" s="213"/>
      <c r="P11" s="213"/>
    </row>
    <row r="12" spans="1:16" ht="12" customHeight="1" x14ac:dyDescent="0.25">
      <c r="A12" s="32">
        <v>1</v>
      </c>
      <c r="B12" s="80">
        <v>2</v>
      </c>
      <c r="C12" s="80">
        <v>3</v>
      </c>
      <c r="D12" s="83">
        <v>4</v>
      </c>
      <c r="E12" s="80">
        <v>5</v>
      </c>
      <c r="F12" s="84">
        <v>6</v>
      </c>
      <c r="G12" s="80">
        <v>7</v>
      </c>
      <c r="H12" s="84">
        <v>8</v>
      </c>
      <c r="I12" s="80">
        <v>9</v>
      </c>
      <c r="J12" s="81">
        <v>10</v>
      </c>
      <c r="K12" s="80">
        <v>11</v>
      </c>
      <c r="L12" s="57">
        <v>12</v>
      </c>
      <c r="M12" s="57">
        <v>13</v>
      </c>
      <c r="N12" s="51"/>
      <c r="O12" s="213"/>
      <c r="P12" s="213"/>
    </row>
    <row r="13" spans="1:16" ht="14.1" customHeight="1" x14ac:dyDescent="0.25">
      <c r="A13" s="35"/>
      <c r="B13" s="22" t="s">
        <v>24</v>
      </c>
      <c r="C13" s="2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52"/>
      <c r="O13" s="213"/>
      <c r="P13" s="213"/>
    </row>
    <row r="14" spans="1:16" s="5" customFormat="1" ht="14.1" customHeight="1" x14ac:dyDescent="0.25">
      <c r="A14" s="55">
        <v>1</v>
      </c>
      <c r="B14" s="15" t="s">
        <v>25</v>
      </c>
      <c r="C14" s="38">
        <v>315.79399999999998</v>
      </c>
      <c r="D14" s="3">
        <v>177</v>
      </c>
      <c r="E14" s="3">
        <v>8.24</v>
      </c>
      <c r="F14" s="3">
        <v>177</v>
      </c>
      <c r="G14" s="3">
        <v>176.79</v>
      </c>
      <c r="H14" s="3">
        <f>(D14-G14)*10000*C14/1000000</f>
        <v>0.66316740000002505</v>
      </c>
      <c r="I14" s="3">
        <f>E14-H14</f>
        <v>7.5768325999999755</v>
      </c>
      <c r="J14" s="3">
        <v>0.35</v>
      </c>
      <c r="K14" s="3">
        <f>J14</f>
        <v>0.35</v>
      </c>
      <c r="L14" s="26">
        <f t="shared" ref="L14:L22" si="0">I14*100/E14</f>
        <v>91.951851941747265</v>
      </c>
      <c r="M14" s="3">
        <v>0.35</v>
      </c>
      <c r="N14" s="16"/>
      <c r="O14" s="4"/>
      <c r="P14" s="213"/>
    </row>
    <row r="15" spans="1:16" s="5" customFormat="1" ht="14.1" customHeight="1" x14ac:dyDescent="0.25">
      <c r="A15" s="55">
        <v>2</v>
      </c>
      <c r="B15" s="15" t="s">
        <v>26</v>
      </c>
      <c r="C15" s="38">
        <v>120</v>
      </c>
      <c r="D15" s="3">
        <v>167.5</v>
      </c>
      <c r="E15" s="3">
        <v>3.44</v>
      </c>
      <c r="F15" s="3">
        <v>167.5</v>
      </c>
      <c r="G15" s="3">
        <v>167.47</v>
      </c>
      <c r="H15" s="3">
        <f>(D15-G15)*10000*C15/1000000</f>
        <v>3.6000000000001371E-2</v>
      </c>
      <c r="I15" s="3">
        <f t="shared" ref="I15:I22" si="1">E15-H15</f>
        <v>3.4039999999999986</v>
      </c>
      <c r="J15" s="3">
        <v>0.6</v>
      </c>
      <c r="K15" s="3">
        <f>J15</f>
        <v>0.6</v>
      </c>
      <c r="L15" s="26">
        <f>I15*100/E15</f>
        <v>98.953488372092991</v>
      </c>
      <c r="M15" s="3">
        <v>0.8</v>
      </c>
      <c r="N15" s="224"/>
      <c r="O15" s="4"/>
      <c r="P15" s="213"/>
    </row>
    <row r="16" spans="1:16" s="5" customFormat="1" ht="14.1" customHeight="1" x14ac:dyDescent="0.25">
      <c r="A16" s="55">
        <v>3</v>
      </c>
      <c r="B16" s="15" t="s">
        <v>27</v>
      </c>
      <c r="C16" s="38">
        <v>220</v>
      </c>
      <c r="D16" s="3">
        <v>164</v>
      </c>
      <c r="E16" s="3">
        <v>1.5</v>
      </c>
      <c r="F16" s="3">
        <v>164</v>
      </c>
      <c r="G16" s="3">
        <v>163.83000000000001</v>
      </c>
      <c r="H16" s="3">
        <f t="shared" ref="H16:H19" si="2">(D16-G16)*10000*C16/1000000</f>
        <v>0.37399999999997247</v>
      </c>
      <c r="I16" s="3">
        <f t="shared" si="1"/>
        <v>1.1260000000000274</v>
      </c>
      <c r="J16" s="3">
        <v>0.7</v>
      </c>
      <c r="K16" s="3">
        <f>J16</f>
        <v>0.7</v>
      </c>
      <c r="L16" s="26">
        <f>I16*100/E16</f>
        <v>75.066666666668496</v>
      </c>
      <c r="M16" s="3">
        <v>0.95</v>
      </c>
      <c r="N16" s="224"/>
      <c r="O16" s="4"/>
      <c r="P16" s="213"/>
    </row>
    <row r="17" spans="1:16" s="5" customFormat="1" ht="14.1" customHeight="1" x14ac:dyDescent="0.25">
      <c r="A17" s="55">
        <v>4</v>
      </c>
      <c r="B17" s="15" t="s">
        <v>28</v>
      </c>
      <c r="C17" s="38">
        <v>538.41999999999996</v>
      </c>
      <c r="D17" s="3">
        <v>157.5</v>
      </c>
      <c r="E17" s="3">
        <v>16.96</v>
      </c>
      <c r="F17" s="3">
        <v>157.5</v>
      </c>
      <c r="G17" s="3">
        <v>157.51</v>
      </c>
      <c r="H17" s="3">
        <f>(D17-G17)*10000*C17/1000000</f>
        <v>-5.3841999999951026E-2</v>
      </c>
      <c r="I17" s="3">
        <f t="shared" si="1"/>
        <v>17.013841999999951</v>
      </c>
      <c r="J17" s="3">
        <v>1.5</v>
      </c>
      <c r="K17" s="3">
        <f t="shared" ref="K17:K23" si="3">J17</f>
        <v>1.5</v>
      </c>
      <c r="L17" s="26">
        <f t="shared" si="0"/>
        <v>100.31746462264121</v>
      </c>
      <c r="M17" s="3">
        <v>1.5</v>
      </c>
      <c r="N17" s="224"/>
      <c r="O17" s="4"/>
      <c r="P17" s="213"/>
    </row>
    <row r="18" spans="1:16" s="5" customFormat="1" ht="14.1" customHeight="1" x14ac:dyDescent="0.25">
      <c r="A18" s="55">
        <v>5</v>
      </c>
      <c r="B18" s="15" t="s">
        <v>29</v>
      </c>
      <c r="C18" s="38">
        <v>165</v>
      </c>
      <c r="D18" s="3">
        <v>144.4</v>
      </c>
      <c r="E18" s="3">
        <v>2.42</v>
      </c>
      <c r="F18" s="3">
        <v>144.4</v>
      </c>
      <c r="G18" s="3">
        <v>144.4</v>
      </c>
      <c r="H18" s="3">
        <f>(D18-G18)*10000*C18/1000000</f>
        <v>0</v>
      </c>
      <c r="I18" s="3">
        <f t="shared" si="1"/>
        <v>2.42</v>
      </c>
      <c r="J18" s="3">
        <v>1.5</v>
      </c>
      <c r="K18" s="3">
        <f t="shared" si="3"/>
        <v>1.5</v>
      </c>
      <c r="L18" s="26">
        <f t="shared" si="0"/>
        <v>100</v>
      </c>
      <c r="M18" s="3">
        <v>1.7</v>
      </c>
      <c r="N18" s="16"/>
      <c r="O18" s="4"/>
      <c r="P18" s="213"/>
    </row>
    <row r="19" spans="1:16" s="5" customFormat="1" ht="14.1" customHeight="1" x14ac:dyDescent="0.25">
      <c r="A19" s="55">
        <v>6</v>
      </c>
      <c r="B19" s="15" t="s">
        <v>30</v>
      </c>
      <c r="C19" s="38">
        <v>71</v>
      </c>
      <c r="D19" s="3">
        <v>142.75</v>
      </c>
      <c r="E19" s="3">
        <v>1.56</v>
      </c>
      <c r="F19" s="3">
        <v>142.75</v>
      </c>
      <c r="G19" s="3">
        <v>142.75</v>
      </c>
      <c r="H19" s="3">
        <f t="shared" si="2"/>
        <v>0</v>
      </c>
      <c r="I19" s="3">
        <f t="shared" si="1"/>
        <v>1.56</v>
      </c>
      <c r="J19" s="3">
        <v>1.5</v>
      </c>
      <c r="K19" s="3">
        <f t="shared" si="3"/>
        <v>1.5</v>
      </c>
      <c r="L19" s="26">
        <f t="shared" si="0"/>
        <v>100</v>
      </c>
      <c r="M19" s="3">
        <v>1.8</v>
      </c>
      <c r="N19" s="16"/>
      <c r="O19" s="4"/>
      <c r="P19" s="213"/>
    </row>
    <row r="20" spans="1:16" s="5" customFormat="1" ht="14.1" customHeight="1" x14ac:dyDescent="0.25">
      <c r="A20" s="55">
        <v>7</v>
      </c>
      <c r="B20" s="15" t="s">
        <v>31</v>
      </c>
      <c r="C20" s="38">
        <v>327</v>
      </c>
      <c r="D20" s="3">
        <v>131.6</v>
      </c>
      <c r="E20" s="3">
        <v>3.27</v>
      </c>
      <c r="F20" s="3">
        <v>131.6</v>
      </c>
      <c r="G20" s="3">
        <v>131.5</v>
      </c>
      <c r="H20" s="3">
        <f>(D20-G20)*10000*C20/1000000</f>
        <v>0.32699999999998142</v>
      </c>
      <c r="I20" s="3">
        <f t="shared" si="1"/>
        <v>2.9430000000000187</v>
      </c>
      <c r="J20" s="3">
        <v>2.38</v>
      </c>
      <c r="K20" s="3">
        <f t="shared" si="3"/>
        <v>2.38</v>
      </c>
      <c r="L20" s="26">
        <f t="shared" si="0"/>
        <v>90.000000000000583</v>
      </c>
      <c r="M20" s="3">
        <v>2.25</v>
      </c>
      <c r="N20" s="16"/>
      <c r="O20" s="4"/>
      <c r="P20" s="213"/>
    </row>
    <row r="21" spans="1:16" s="5" customFormat="1" ht="14.1" customHeight="1" x14ac:dyDescent="0.25">
      <c r="A21" s="55">
        <v>8</v>
      </c>
      <c r="B21" s="15" t="s">
        <v>32</v>
      </c>
      <c r="C21" s="38">
        <v>70</v>
      </c>
      <c r="D21" s="3">
        <v>127.4</v>
      </c>
      <c r="E21" s="3">
        <v>1.75</v>
      </c>
      <c r="F21" s="3">
        <v>127.4</v>
      </c>
      <c r="G21" s="3">
        <v>127.3</v>
      </c>
      <c r="H21" s="3">
        <f>(D21-G21)*10000*C21/1000000</f>
        <v>7.000000000000596E-2</v>
      </c>
      <c r="I21" s="3">
        <f t="shared" si="1"/>
        <v>1.6799999999999939</v>
      </c>
      <c r="J21" s="3">
        <v>2.5499999999999998</v>
      </c>
      <c r="K21" s="3">
        <f t="shared" si="3"/>
        <v>2.5499999999999998</v>
      </c>
      <c r="L21" s="26">
        <f t="shared" si="0"/>
        <v>95.999999999999659</v>
      </c>
      <c r="M21" s="3">
        <v>2.2999999999999998</v>
      </c>
      <c r="N21" s="16"/>
      <c r="O21" s="4"/>
      <c r="P21" s="213"/>
    </row>
    <row r="22" spans="1:16" s="5" customFormat="1" ht="14.1" customHeight="1" x14ac:dyDescent="0.25">
      <c r="A22" s="55">
        <v>9</v>
      </c>
      <c r="B22" s="6" t="s">
        <v>33</v>
      </c>
      <c r="C22" s="60">
        <v>638</v>
      </c>
      <c r="D22" s="3">
        <v>113.9</v>
      </c>
      <c r="E22" s="3">
        <v>15.7</v>
      </c>
      <c r="F22" s="3">
        <v>113.9</v>
      </c>
      <c r="G22" s="3">
        <v>113.79</v>
      </c>
      <c r="H22" s="3">
        <f>(D22-G22)*10000*C22/1000000</f>
        <v>0.70179999999999643</v>
      </c>
      <c r="I22" s="3">
        <f t="shared" si="1"/>
        <v>14.998200000000002</v>
      </c>
      <c r="J22" s="3">
        <v>2.7</v>
      </c>
      <c r="K22" s="3">
        <f>J22</f>
        <v>2.7</v>
      </c>
      <c r="L22" s="26">
        <f t="shared" si="0"/>
        <v>95.529936305732505</v>
      </c>
      <c r="M22" s="3">
        <v>2.4500000000000002</v>
      </c>
      <c r="N22" s="16"/>
      <c r="O22" s="214"/>
      <c r="P22" s="213"/>
    </row>
    <row r="23" spans="1:16" s="5" customFormat="1" ht="14.1" customHeight="1" x14ac:dyDescent="0.25">
      <c r="A23" s="55">
        <v>10</v>
      </c>
      <c r="B23" s="6" t="s">
        <v>34</v>
      </c>
      <c r="C23" s="56">
        <v>170</v>
      </c>
      <c r="D23" s="3">
        <v>99.81</v>
      </c>
      <c r="E23" s="3">
        <v>3.75</v>
      </c>
      <c r="F23" s="3">
        <v>99.81</v>
      </c>
      <c r="G23" s="3">
        <v>99.71</v>
      </c>
      <c r="H23" s="3">
        <f>(D23-G23)*10000*C23/1000000</f>
        <v>0.1700000000000145</v>
      </c>
      <c r="I23" s="3">
        <f>E23-H23</f>
        <v>3.5799999999999854</v>
      </c>
      <c r="J23" s="3">
        <v>2</v>
      </c>
      <c r="K23" s="3">
        <f t="shared" si="3"/>
        <v>2</v>
      </c>
      <c r="L23" s="26">
        <f>I23*100/E23</f>
        <v>95.466666666666271</v>
      </c>
      <c r="M23" s="3">
        <v>2.5</v>
      </c>
      <c r="N23" s="16"/>
      <c r="O23" s="213"/>
      <c r="P23" s="213"/>
    </row>
    <row r="24" spans="1:16" s="5" customFormat="1" ht="14.1" customHeight="1" x14ac:dyDescent="0.25">
      <c r="A24" s="55"/>
      <c r="B24" s="22" t="s">
        <v>35</v>
      </c>
      <c r="C24" s="36">
        <f>SUM(C14:C23)</f>
        <v>2635.2139999999999</v>
      </c>
      <c r="D24" s="23"/>
      <c r="E24" s="24">
        <f>SUM(E14:E23)</f>
        <v>58.59</v>
      </c>
      <c r="F24" s="23"/>
      <c r="G24" s="37"/>
      <c r="H24" s="24">
        <f>SUM(H14:H23)</f>
        <v>2.2881254000000464</v>
      </c>
      <c r="I24" s="24">
        <f>SUM(I14:I23)</f>
        <v>56.301874599999955</v>
      </c>
      <c r="J24" s="23"/>
      <c r="K24" s="23"/>
      <c r="L24" s="29">
        <f>I24*100/E24</f>
        <v>96.094682710360047</v>
      </c>
      <c r="M24" s="23"/>
      <c r="N24" s="16"/>
      <c r="O24" s="213"/>
      <c r="P24" s="213"/>
    </row>
    <row r="25" spans="1:16" s="5" customFormat="1" ht="14.1" customHeight="1" x14ac:dyDescent="0.25">
      <c r="A25" s="55"/>
      <c r="B25" s="22" t="s">
        <v>36</v>
      </c>
      <c r="C25" s="36"/>
      <c r="D25" s="39"/>
      <c r="E25" s="39"/>
      <c r="F25" s="39"/>
      <c r="G25" s="61"/>
      <c r="H25" s="39"/>
      <c r="I25" s="3"/>
      <c r="J25" s="3"/>
      <c r="K25" s="3"/>
      <c r="L25" s="26"/>
      <c r="M25" s="3"/>
      <c r="N25" s="16"/>
      <c r="O25" s="213"/>
      <c r="P25" s="213"/>
    </row>
    <row r="26" spans="1:16" s="5" customFormat="1" ht="14.1" customHeight="1" x14ac:dyDescent="0.25">
      <c r="A26" s="54">
        <v>11</v>
      </c>
      <c r="B26" s="6" t="s">
        <v>38</v>
      </c>
      <c r="C26" s="56">
        <v>137</v>
      </c>
      <c r="D26" s="3">
        <v>191.61</v>
      </c>
      <c r="E26" s="17">
        <v>1.4039999999999999</v>
      </c>
      <c r="F26" s="3">
        <f t="shared" ref="F26:F27" si="4">D26</f>
        <v>191.61</v>
      </c>
      <c r="G26" s="3">
        <v>191.61</v>
      </c>
      <c r="H26" s="17">
        <f>E26-I26</f>
        <v>0</v>
      </c>
      <c r="I26" s="17">
        <v>1.4039999999999999</v>
      </c>
      <c r="J26" s="3">
        <v>0.09</v>
      </c>
      <c r="K26" s="3">
        <f t="shared" ref="K26:K31" si="5">J26</f>
        <v>0.09</v>
      </c>
      <c r="L26" s="26">
        <f>I26*100/E26</f>
        <v>99.999999999999986</v>
      </c>
      <c r="M26" s="3">
        <v>0.15</v>
      </c>
      <c r="N26" s="16"/>
      <c r="O26" s="215"/>
      <c r="P26" s="213"/>
    </row>
    <row r="27" spans="1:16" s="5" customFormat="1" ht="14.1" customHeight="1" x14ac:dyDescent="0.25">
      <c r="A27" s="54">
        <v>12</v>
      </c>
      <c r="B27" s="6" t="s">
        <v>39</v>
      </c>
      <c r="C27" s="56">
        <v>88</v>
      </c>
      <c r="D27" s="3">
        <v>203</v>
      </c>
      <c r="E27" s="3">
        <v>1.3</v>
      </c>
      <c r="F27" s="3">
        <f t="shared" si="4"/>
        <v>203</v>
      </c>
      <c r="G27" s="3">
        <v>202.7</v>
      </c>
      <c r="H27" s="3">
        <f>E27-I27</f>
        <v>0.15000000000000013</v>
      </c>
      <c r="I27" s="17">
        <v>1.1499999999999999</v>
      </c>
      <c r="J27" s="3">
        <v>0.01</v>
      </c>
      <c r="K27" s="3">
        <f t="shared" si="5"/>
        <v>0.01</v>
      </c>
      <c r="L27" s="26">
        <f>I27*100/E27</f>
        <v>88.461538461538453</v>
      </c>
      <c r="M27" s="3">
        <v>0.02</v>
      </c>
      <c r="N27" s="16"/>
      <c r="O27" s="215"/>
      <c r="P27" s="213"/>
    </row>
    <row r="28" spans="1:16" s="5" customFormat="1" ht="14.1" customHeight="1" x14ac:dyDescent="0.25">
      <c r="A28" s="55">
        <v>13</v>
      </c>
      <c r="B28" s="15" t="s">
        <v>40</v>
      </c>
      <c r="C28" s="38">
        <v>234</v>
      </c>
      <c r="D28" s="3">
        <v>182.5</v>
      </c>
      <c r="E28" s="3">
        <v>3.93</v>
      </c>
      <c r="F28" s="3">
        <f t="shared" ref="F28:F31" si="6">D28</f>
        <v>182.5</v>
      </c>
      <c r="G28" s="3">
        <v>182.5</v>
      </c>
      <c r="H28" s="3">
        <f>(D28-G28)*10000*C28/1000000</f>
        <v>0</v>
      </c>
      <c r="I28" s="17">
        <f>E28-H28</f>
        <v>3.93</v>
      </c>
      <c r="J28" s="3">
        <v>0.1</v>
      </c>
      <c r="K28" s="3">
        <f t="shared" si="5"/>
        <v>0.1</v>
      </c>
      <c r="L28" s="26">
        <f>I28*100/E28</f>
        <v>100</v>
      </c>
      <c r="M28" s="3">
        <v>0.21</v>
      </c>
      <c r="N28" s="16"/>
      <c r="O28" s="4"/>
      <c r="P28" s="213"/>
    </row>
    <row r="29" spans="1:16" s="5" customFormat="1" ht="14.1" customHeight="1" x14ac:dyDescent="0.25">
      <c r="A29" s="55">
        <v>14</v>
      </c>
      <c r="B29" s="15" t="s">
        <v>41</v>
      </c>
      <c r="C29" s="38">
        <v>65</v>
      </c>
      <c r="D29" s="3">
        <v>192.5</v>
      </c>
      <c r="E29" s="3">
        <v>1.07</v>
      </c>
      <c r="F29" s="3">
        <f t="shared" si="6"/>
        <v>192.5</v>
      </c>
      <c r="G29" s="3">
        <v>192.25</v>
      </c>
      <c r="H29" s="3">
        <f>(D29-G29)*10000*C29/1000000</f>
        <v>0.16250000000000001</v>
      </c>
      <c r="I29" s="17">
        <f t="shared" ref="I29:I30" si="7">E29-H29</f>
        <v>0.90750000000000008</v>
      </c>
      <c r="J29" s="3">
        <v>0.01</v>
      </c>
      <c r="K29" s="3">
        <f t="shared" si="5"/>
        <v>0.01</v>
      </c>
      <c r="L29" s="26">
        <f>I29*100/E29</f>
        <v>84.813084112149539</v>
      </c>
      <c r="M29" s="3">
        <v>0.01</v>
      </c>
      <c r="N29" s="16"/>
      <c r="O29" s="4"/>
      <c r="P29" s="213"/>
    </row>
    <row r="30" spans="1:16" s="5" customFormat="1" ht="14.1" customHeight="1" x14ac:dyDescent="0.25">
      <c r="A30" s="55">
        <v>15</v>
      </c>
      <c r="B30" s="15" t="s">
        <v>42</v>
      </c>
      <c r="C30" s="38">
        <v>97</v>
      </c>
      <c r="D30" s="3">
        <v>179.1</v>
      </c>
      <c r="E30" s="3">
        <v>1.75</v>
      </c>
      <c r="F30" s="3">
        <f t="shared" si="6"/>
        <v>179.1</v>
      </c>
      <c r="G30" s="3">
        <v>179.11</v>
      </c>
      <c r="H30" s="3">
        <f>(D30-G30)*10000*C30/1000000</f>
        <v>-9.7000000000187457E-3</v>
      </c>
      <c r="I30" s="17">
        <f t="shared" si="7"/>
        <v>1.7597000000000187</v>
      </c>
      <c r="J30" s="3">
        <v>0.13</v>
      </c>
      <c r="K30" s="3">
        <f t="shared" si="5"/>
        <v>0.13</v>
      </c>
      <c r="L30" s="26">
        <f t="shared" ref="L30" si="8">I30*100/E30</f>
        <v>100.55428571428679</v>
      </c>
      <c r="M30" s="3">
        <v>0.22</v>
      </c>
      <c r="N30" s="16"/>
      <c r="O30" s="4"/>
      <c r="P30" s="213"/>
    </row>
    <row r="31" spans="1:16" s="5" customFormat="1" ht="14.1" customHeight="1" x14ac:dyDescent="0.25">
      <c r="A31" s="55">
        <v>16</v>
      </c>
      <c r="B31" s="15" t="s">
        <v>43</v>
      </c>
      <c r="C31" s="38">
        <v>95</v>
      </c>
      <c r="D31" s="3">
        <v>174.03</v>
      </c>
      <c r="E31" s="3">
        <v>1.03</v>
      </c>
      <c r="F31" s="3">
        <f t="shared" si="6"/>
        <v>174.03</v>
      </c>
      <c r="G31" s="3">
        <v>174.04</v>
      </c>
      <c r="H31" s="3">
        <f>(D31-G31)*10000*C31/1000000</f>
        <v>-9.4999999999913591E-3</v>
      </c>
      <c r="I31" s="17">
        <f>E31-H31</f>
        <v>1.0394999999999914</v>
      </c>
      <c r="J31" s="3">
        <v>0.15</v>
      </c>
      <c r="K31" s="3">
        <f t="shared" si="5"/>
        <v>0.15</v>
      </c>
      <c r="L31" s="26">
        <f>I31*100/E31</f>
        <v>100.92233009708654</v>
      </c>
      <c r="M31" s="3">
        <v>0.26</v>
      </c>
      <c r="N31" s="16"/>
      <c r="O31" s="4"/>
      <c r="P31" s="213"/>
    </row>
    <row r="32" spans="1:16" s="5" customFormat="1" ht="14.1" customHeight="1" x14ac:dyDescent="0.25">
      <c r="A32" s="55"/>
      <c r="B32" s="22" t="s">
        <v>35</v>
      </c>
      <c r="C32" s="36">
        <f>SUM(C26:C31)</f>
        <v>716</v>
      </c>
      <c r="D32" s="23"/>
      <c r="E32" s="25">
        <f>SUM(E26:E31)</f>
        <v>10.484</v>
      </c>
      <c r="F32" s="24"/>
      <c r="G32" s="42"/>
      <c r="H32" s="25">
        <f>SUM(H26:H31)</f>
        <v>0.29329999999999001</v>
      </c>
      <c r="I32" s="25">
        <f>SUM(I26:I31)</f>
        <v>10.19070000000001</v>
      </c>
      <c r="J32" s="24"/>
      <c r="K32" s="24"/>
      <c r="L32" s="29">
        <f>I32*100/E32</f>
        <v>97.202403662724251</v>
      </c>
      <c r="M32" s="24"/>
      <c r="N32" s="16"/>
      <c r="O32" s="213"/>
      <c r="P32" s="213"/>
    </row>
    <row r="33" spans="1:16" s="5" customFormat="1" ht="14.1" customHeight="1" x14ac:dyDescent="0.25">
      <c r="A33" s="55"/>
      <c r="B33" s="22" t="s">
        <v>44</v>
      </c>
      <c r="C33" s="36"/>
      <c r="D33" s="3"/>
      <c r="E33" s="3"/>
      <c r="F33" s="3"/>
      <c r="G33" s="43"/>
      <c r="H33" s="3"/>
      <c r="I33" s="3"/>
      <c r="J33" s="3"/>
      <c r="K33" s="3"/>
      <c r="L33" s="26"/>
      <c r="M33" s="3"/>
      <c r="N33" s="16"/>
      <c r="O33" s="213"/>
      <c r="P33" s="213"/>
    </row>
    <row r="34" spans="1:16" s="5" customFormat="1" ht="14.1" customHeight="1" x14ac:dyDescent="0.25">
      <c r="A34" s="55">
        <v>17</v>
      </c>
      <c r="B34" s="15" t="s">
        <v>45</v>
      </c>
      <c r="C34" s="38">
        <v>57</v>
      </c>
      <c r="D34" s="3">
        <v>189.5</v>
      </c>
      <c r="E34" s="3">
        <v>1.19</v>
      </c>
      <c r="F34" s="3">
        <f t="shared" ref="F34:F36" si="9">D34</f>
        <v>189.5</v>
      </c>
      <c r="G34" s="3">
        <v>189.48</v>
      </c>
      <c r="H34" s="17">
        <f>(D34-G34)*10000*C34/1000000</f>
        <v>1.1400000000005831E-2</v>
      </c>
      <c r="I34" s="3">
        <f>E34-H34</f>
        <v>1.1785999999999941</v>
      </c>
      <c r="J34" s="3">
        <v>0.02</v>
      </c>
      <c r="K34" s="3">
        <f>J34</f>
        <v>0.02</v>
      </c>
      <c r="L34" s="26">
        <f t="shared" ref="L34:L36" si="10">I34*100/E34</f>
        <v>99.042016806722202</v>
      </c>
      <c r="M34" s="3">
        <v>0.05</v>
      </c>
      <c r="N34" s="16"/>
      <c r="O34" s="4"/>
      <c r="P34" s="213"/>
    </row>
    <row r="35" spans="1:16" s="5" customFormat="1" ht="14.1" customHeight="1" x14ac:dyDescent="0.25">
      <c r="A35" s="55">
        <v>18</v>
      </c>
      <c r="B35" s="15" t="s">
        <v>46</v>
      </c>
      <c r="C35" s="38">
        <v>104</v>
      </c>
      <c r="D35" s="3">
        <v>185.5</v>
      </c>
      <c r="E35" s="3">
        <v>1.83</v>
      </c>
      <c r="F35" s="3">
        <f t="shared" si="9"/>
        <v>185.5</v>
      </c>
      <c r="G35" s="3">
        <v>185.49</v>
      </c>
      <c r="H35" s="17">
        <f>(D35-G35)*10000*C35/1000000</f>
        <v>1.0399999999990542E-2</v>
      </c>
      <c r="I35" s="17">
        <f>E35-H35</f>
        <v>1.8196000000000094</v>
      </c>
      <c r="J35" s="3">
        <v>0.02</v>
      </c>
      <c r="K35" s="3">
        <f>J35</f>
        <v>0.02</v>
      </c>
      <c r="L35" s="26">
        <f t="shared" si="10"/>
        <v>99.431693989071547</v>
      </c>
      <c r="M35" s="3">
        <v>0.06</v>
      </c>
      <c r="N35" s="16"/>
      <c r="O35" s="4"/>
      <c r="P35" s="213"/>
    </row>
    <row r="36" spans="1:16" s="5" customFormat="1" ht="14.1" customHeight="1" x14ac:dyDescent="0.25">
      <c r="A36" s="55">
        <v>19</v>
      </c>
      <c r="B36" s="15" t="s">
        <v>47</v>
      </c>
      <c r="C36" s="38">
        <v>64</v>
      </c>
      <c r="D36" s="3">
        <v>180.6</v>
      </c>
      <c r="E36" s="3">
        <v>1.02</v>
      </c>
      <c r="F36" s="3">
        <f t="shared" si="9"/>
        <v>180.6</v>
      </c>
      <c r="G36" s="3">
        <v>180.56</v>
      </c>
      <c r="H36" s="17">
        <f>(D36-G36)*10000*C36/1000000</f>
        <v>2.5599999999994908E-2</v>
      </c>
      <c r="I36" s="17">
        <f>E36-H36</f>
        <v>0.99440000000000506</v>
      </c>
      <c r="J36" s="3">
        <v>0.03</v>
      </c>
      <c r="K36" s="3">
        <f>J36</f>
        <v>0.03</v>
      </c>
      <c r="L36" s="26">
        <f t="shared" si="10"/>
        <v>97.490196078431865</v>
      </c>
      <c r="M36" s="3">
        <v>0.06</v>
      </c>
      <c r="N36" s="16"/>
      <c r="O36" s="4"/>
      <c r="P36" s="213"/>
    </row>
    <row r="37" spans="1:16" s="5" customFormat="1" ht="14.1" customHeight="1" x14ac:dyDescent="0.25">
      <c r="A37" s="55"/>
      <c r="B37" s="22" t="s">
        <v>35</v>
      </c>
      <c r="C37" s="36">
        <f>SUM(C34:C36)</f>
        <v>225</v>
      </c>
      <c r="D37" s="23"/>
      <c r="E37" s="24">
        <f>SUM(E34:E36)</f>
        <v>4.04</v>
      </c>
      <c r="F37" s="24"/>
      <c r="G37" s="42"/>
      <c r="H37" s="24">
        <f>SUM(H34:H36)</f>
        <v>4.7399999999991282E-2</v>
      </c>
      <c r="I37" s="24">
        <f>SUM(I34:I36)</f>
        <v>3.9926000000000084</v>
      </c>
      <c r="J37" s="24"/>
      <c r="K37" s="24"/>
      <c r="L37" s="29">
        <f>I37*100/E37</f>
        <v>98.826732673267529</v>
      </c>
      <c r="M37" s="24"/>
      <c r="N37" s="16"/>
      <c r="O37" s="213"/>
      <c r="P37" s="213"/>
    </row>
    <row r="38" spans="1:16" s="5" customFormat="1" ht="14.1" customHeight="1" x14ac:dyDescent="0.25">
      <c r="A38" s="55"/>
      <c r="B38" s="22" t="s">
        <v>48</v>
      </c>
      <c r="C38" s="36"/>
      <c r="D38" s="3"/>
      <c r="E38" s="3"/>
      <c r="F38" s="3"/>
      <c r="G38" s="43"/>
      <c r="H38" s="3"/>
      <c r="I38" s="3"/>
      <c r="J38" s="3"/>
      <c r="K38" s="3"/>
      <c r="L38" s="26"/>
      <c r="M38" s="3"/>
      <c r="N38" s="16"/>
      <c r="O38" s="213"/>
      <c r="P38" s="213"/>
    </row>
    <row r="39" spans="1:16" s="5" customFormat="1" ht="14.1" customHeight="1" x14ac:dyDescent="0.25">
      <c r="A39" s="55">
        <v>20</v>
      </c>
      <c r="B39" s="15" t="s">
        <v>49</v>
      </c>
      <c r="C39" s="38">
        <v>66.7</v>
      </c>
      <c r="D39" s="3">
        <v>182.5</v>
      </c>
      <c r="E39" s="3">
        <v>1.08</v>
      </c>
      <c r="F39" s="3">
        <f t="shared" ref="F39:F41" si="11">D39</f>
        <v>182.5</v>
      </c>
      <c r="G39" s="3">
        <v>182.3</v>
      </c>
      <c r="H39" s="3">
        <f>(D39-G39)*10000*C39/1000000</f>
        <v>0.13339999999999244</v>
      </c>
      <c r="I39" s="3">
        <f>E39-H39</f>
        <v>0.94660000000000766</v>
      </c>
      <c r="J39" s="3">
        <v>0.08</v>
      </c>
      <c r="K39" s="3">
        <f t="shared" ref="K39" si="12">J39</f>
        <v>0.08</v>
      </c>
      <c r="L39" s="26">
        <f t="shared" ref="L39:L41" si="13">I39*100/E39</f>
        <v>87.648148148148849</v>
      </c>
      <c r="M39" s="57">
        <v>0.04</v>
      </c>
      <c r="N39" s="16"/>
      <c r="O39" s="4"/>
      <c r="P39" s="213"/>
    </row>
    <row r="40" spans="1:16" s="5" customFormat="1" ht="14.1" customHeight="1" x14ac:dyDescent="0.25">
      <c r="A40" s="55">
        <v>21</v>
      </c>
      <c r="B40" s="15" t="s">
        <v>50</v>
      </c>
      <c r="C40" s="38">
        <v>62.8</v>
      </c>
      <c r="D40" s="3">
        <v>177</v>
      </c>
      <c r="E40" s="3">
        <v>1.41</v>
      </c>
      <c r="F40" s="3">
        <f t="shared" si="11"/>
        <v>177</v>
      </c>
      <c r="G40" s="3">
        <v>176.75</v>
      </c>
      <c r="H40" s="3">
        <f>(D40-G40)*10000*C40/1000000</f>
        <v>0.157</v>
      </c>
      <c r="I40" s="3">
        <f>E40-H40</f>
        <v>1.2529999999999999</v>
      </c>
      <c r="J40" s="3">
        <v>0.08</v>
      </c>
      <c r="K40" s="3">
        <f>J40</f>
        <v>0.08</v>
      </c>
      <c r="L40" s="26">
        <f t="shared" si="13"/>
        <v>88.865248226950342</v>
      </c>
      <c r="M40" s="57">
        <v>0.05</v>
      </c>
      <c r="N40" s="16"/>
      <c r="O40" s="4"/>
      <c r="P40" s="213"/>
    </row>
    <row r="41" spans="1:16" s="5" customFormat="1" ht="14.1" customHeight="1" x14ac:dyDescent="0.25">
      <c r="A41" s="55">
        <v>22</v>
      </c>
      <c r="B41" s="15" t="s">
        <v>51</v>
      </c>
      <c r="C41" s="38">
        <v>56</v>
      </c>
      <c r="D41" s="3">
        <v>175.25</v>
      </c>
      <c r="E41" s="3">
        <v>1.17</v>
      </c>
      <c r="F41" s="3">
        <f t="shared" si="11"/>
        <v>175.25</v>
      </c>
      <c r="G41" s="3">
        <v>175.25</v>
      </c>
      <c r="H41" s="3">
        <f>(D41-G41)*10000*C41/1000000</f>
        <v>0</v>
      </c>
      <c r="I41" s="3">
        <f>E41-H41</f>
        <v>1.17</v>
      </c>
      <c r="J41" s="3">
        <v>0.1</v>
      </c>
      <c r="K41" s="3">
        <f>J41</f>
        <v>0.1</v>
      </c>
      <c r="L41" s="26">
        <f t="shared" si="13"/>
        <v>100</v>
      </c>
      <c r="M41" s="57">
        <v>0.06</v>
      </c>
      <c r="N41" s="16"/>
      <c r="O41" s="4"/>
      <c r="P41" s="213"/>
    </row>
    <row r="42" spans="1:16" s="5" customFormat="1" ht="14.1" customHeight="1" x14ac:dyDescent="0.25">
      <c r="A42" s="55"/>
      <c r="B42" s="22" t="s">
        <v>35</v>
      </c>
      <c r="C42" s="36">
        <f>SUM(C39:C41)</f>
        <v>185.5</v>
      </c>
      <c r="D42" s="3"/>
      <c r="E42" s="24">
        <f>SUM(E39:E41)</f>
        <v>3.66</v>
      </c>
      <c r="F42" s="24"/>
      <c r="G42" s="42" t="s">
        <v>52</v>
      </c>
      <c r="H42" s="24">
        <f>SUM(H39:H41)</f>
        <v>0.29039999999999244</v>
      </c>
      <c r="I42" s="24">
        <f>SUM(I39:I41)</f>
        <v>3.3696000000000073</v>
      </c>
      <c r="J42" s="24"/>
      <c r="K42" s="24"/>
      <c r="L42" s="29">
        <f>I42*100/E42</f>
        <v>92.065573770491994</v>
      </c>
      <c r="M42" s="24"/>
      <c r="N42" s="16"/>
      <c r="O42" s="213"/>
      <c r="P42" s="213"/>
    </row>
    <row r="43" spans="1:16" s="5" customFormat="1" ht="14.1" customHeight="1" x14ac:dyDescent="0.25">
      <c r="A43" s="55"/>
      <c r="B43" s="22" t="s">
        <v>53</v>
      </c>
      <c r="C43" s="36"/>
      <c r="D43" s="3"/>
      <c r="E43" s="3"/>
      <c r="F43" s="3"/>
      <c r="G43" s="43"/>
      <c r="H43" s="3"/>
      <c r="I43" s="3"/>
      <c r="J43" s="3"/>
      <c r="K43" s="3"/>
      <c r="L43" s="41"/>
      <c r="M43" s="3"/>
      <c r="N43" s="16"/>
      <c r="O43" s="213"/>
      <c r="P43" s="213"/>
    </row>
    <row r="44" spans="1:16" s="5" customFormat="1" ht="14.1" customHeight="1" x14ac:dyDescent="0.25">
      <c r="A44" s="55">
        <v>23</v>
      </c>
      <c r="B44" s="6" t="s">
        <v>54</v>
      </c>
      <c r="C44" s="60">
        <v>184</v>
      </c>
      <c r="D44" s="3">
        <v>212.5</v>
      </c>
      <c r="E44" s="3">
        <v>2.4700000000000002</v>
      </c>
      <c r="F44" s="3">
        <f t="shared" ref="F44:F48" si="14">D44</f>
        <v>212.5</v>
      </c>
      <c r="G44" s="3">
        <v>211.73</v>
      </c>
      <c r="H44" s="3">
        <v>1.2</v>
      </c>
      <c r="I44" s="3">
        <f t="shared" ref="I44:I53" si="15">E44-H44</f>
        <v>1.2700000000000002</v>
      </c>
      <c r="J44" s="3">
        <v>0.15</v>
      </c>
      <c r="K44" s="3">
        <f t="shared" ref="K44:K46" si="16">J44</f>
        <v>0.15</v>
      </c>
      <c r="L44" s="26">
        <f t="shared" ref="L44:L53" si="17">I44*100/E44</f>
        <v>51.417004048583003</v>
      </c>
      <c r="M44" s="3">
        <v>0.1</v>
      </c>
      <c r="N44" s="16"/>
      <c r="O44" s="214"/>
      <c r="P44" s="213"/>
    </row>
    <row r="45" spans="1:16" s="5" customFormat="1" ht="14.1" customHeight="1" x14ac:dyDescent="0.25">
      <c r="A45" s="55">
        <v>24</v>
      </c>
      <c r="B45" s="6" t="s">
        <v>55</v>
      </c>
      <c r="C45" s="56">
        <v>53</v>
      </c>
      <c r="D45" s="3">
        <v>195.5</v>
      </c>
      <c r="E45" s="3">
        <v>0.61</v>
      </c>
      <c r="F45" s="3">
        <f t="shared" si="14"/>
        <v>195.5</v>
      </c>
      <c r="G45" s="3">
        <v>195.48</v>
      </c>
      <c r="H45" s="3">
        <f>(D45-G45)*10000*C45/1000000</f>
        <v>1.0600000000005423E-2</v>
      </c>
      <c r="I45" s="3">
        <f>E45-H45</f>
        <v>0.5993999999999946</v>
      </c>
      <c r="J45" s="3">
        <v>0.15</v>
      </c>
      <c r="K45" s="3">
        <f>J45</f>
        <v>0.15</v>
      </c>
      <c r="L45" s="26">
        <f t="shared" si="17"/>
        <v>98.262295081966329</v>
      </c>
      <c r="M45" s="3">
        <v>0.15</v>
      </c>
      <c r="N45" s="16"/>
      <c r="O45" s="215"/>
      <c r="P45" s="213"/>
    </row>
    <row r="46" spans="1:16" s="5" customFormat="1" ht="14.1" customHeight="1" x14ac:dyDescent="0.25">
      <c r="A46" s="55">
        <v>25</v>
      </c>
      <c r="B46" s="6" t="s">
        <v>56</v>
      </c>
      <c r="C46" s="56">
        <v>159</v>
      </c>
      <c r="D46" s="3">
        <v>191.7</v>
      </c>
      <c r="E46" s="3">
        <v>1.74</v>
      </c>
      <c r="F46" s="3">
        <f t="shared" si="14"/>
        <v>191.7</v>
      </c>
      <c r="G46" s="3">
        <v>191.54</v>
      </c>
      <c r="H46" s="3">
        <v>0.21</v>
      </c>
      <c r="I46" s="3">
        <f t="shared" si="15"/>
        <v>1.53</v>
      </c>
      <c r="J46" s="3">
        <v>0.15</v>
      </c>
      <c r="K46" s="3">
        <f t="shared" si="16"/>
        <v>0.15</v>
      </c>
      <c r="L46" s="26">
        <f>I46*100/E46</f>
        <v>87.931034482758619</v>
      </c>
      <c r="M46" s="3">
        <v>0.15</v>
      </c>
      <c r="N46" s="16"/>
      <c r="O46" s="215"/>
      <c r="P46" s="213"/>
    </row>
    <row r="47" spans="1:16" s="5" customFormat="1" ht="14.1" customHeight="1" x14ac:dyDescent="0.25">
      <c r="A47" s="55">
        <v>26</v>
      </c>
      <c r="B47" s="6" t="s">
        <v>57</v>
      </c>
      <c r="C47" s="56">
        <v>353</v>
      </c>
      <c r="D47" s="3">
        <v>189.5</v>
      </c>
      <c r="E47" s="3">
        <v>1.93</v>
      </c>
      <c r="F47" s="3">
        <f t="shared" si="14"/>
        <v>189.5</v>
      </c>
      <c r="G47" s="3">
        <v>189.49</v>
      </c>
      <c r="H47" s="3">
        <v>0.02</v>
      </c>
      <c r="I47" s="3">
        <f t="shared" si="15"/>
        <v>1.91</v>
      </c>
      <c r="J47" s="3">
        <v>0.25</v>
      </c>
      <c r="K47" s="3">
        <f>J47</f>
        <v>0.25</v>
      </c>
      <c r="L47" s="26">
        <f t="shared" si="17"/>
        <v>98.963730569948183</v>
      </c>
      <c r="M47" s="3">
        <v>0.2</v>
      </c>
      <c r="N47" s="16"/>
      <c r="O47" s="215"/>
      <c r="P47" s="213"/>
    </row>
    <row r="48" spans="1:16" s="5" customFormat="1" ht="14.1" customHeight="1" x14ac:dyDescent="0.25">
      <c r="A48" s="55">
        <v>27</v>
      </c>
      <c r="B48" s="6" t="s">
        <v>58</v>
      </c>
      <c r="C48" s="56">
        <v>55.5</v>
      </c>
      <c r="D48" s="3">
        <v>186</v>
      </c>
      <c r="E48" s="3">
        <v>1.07</v>
      </c>
      <c r="F48" s="3">
        <f t="shared" si="14"/>
        <v>186</v>
      </c>
      <c r="G48" s="3">
        <v>185.76</v>
      </c>
      <c r="H48" s="3">
        <v>0.12</v>
      </c>
      <c r="I48" s="3">
        <f t="shared" si="15"/>
        <v>0.95000000000000007</v>
      </c>
      <c r="J48" s="3">
        <v>0.3</v>
      </c>
      <c r="K48" s="3">
        <f t="shared" ref="K48:K53" si="18">J48</f>
        <v>0.3</v>
      </c>
      <c r="L48" s="26">
        <f t="shared" si="17"/>
        <v>88.785046728971963</v>
      </c>
      <c r="M48" s="3">
        <v>0.25</v>
      </c>
      <c r="N48" s="16"/>
      <c r="O48" s="215"/>
      <c r="P48" s="213"/>
    </row>
    <row r="49" spans="1:27" s="5" customFormat="1" ht="14.1" customHeight="1" x14ac:dyDescent="0.25">
      <c r="A49" s="59">
        <v>28</v>
      </c>
      <c r="B49" s="6" t="s">
        <v>59</v>
      </c>
      <c r="C49" s="56">
        <v>90</v>
      </c>
      <c r="D49" s="3">
        <v>182.4</v>
      </c>
      <c r="E49" s="3">
        <v>1.47</v>
      </c>
      <c r="F49" s="3">
        <f t="shared" ref="F49:F53" si="19">D49</f>
        <v>182.4</v>
      </c>
      <c r="G49" s="3">
        <v>182.38</v>
      </c>
      <c r="H49" s="3">
        <v>0.02</v>
      </c>
      <c r="I49" s="3">
        <f t="shared" si="15"/>
        <v>1.45</v>
      </c>
      <c r="J49" s="3">
        <v>0.3</v>
      </c>
      <c r="K49" s="3">
        <f>J49</f>
        <v>0.3</v>
      </c>
      <c r="L49" s="26">
        <v>38</v>
      </c>
      <c r="M49" s="3">
        <v>0.3</v>
      </c>
      <c r="N49" s="16"/>
      <c r="O49" s="215"/>
      <c r="P49" s="213"/>
    </row>
    <row r="50" spans="1:27" s="5" customFormat="1" ht="14.1" customHeight="1" x14ac:dyDescent="0.25">
      <c r="A50" s="40">
        <v>29</v>
      </c>
      <c r="B50" s="15" t="s">
        <v>60</v>
      </c>
      <c r="C50" s="38">
        <v>58</v>
      </c>
      <c r="D50" s="3">
        <v>173</v>
      </c>
      <c r="E50" s="3">
        <v>1.1299999999999999</v>
      </c>
      <c r="F50" s="3">
        <f t="shared" si="19"/>
        <v>173</v>
      </c>
      <c r="G50" s="3">
        <v>173</v>
      </c>
      <c r="H50" s="3">
        <f>(D50-G50)*10000*C50/1000000</f>
        <v>0</v>
      </c>
      <c r="I50" s="3">
        <f t="shared" si="15"/>
        <v>1.1299999999999999</v>
      </c>
      <c r="J50" s="3">
        <v>0.1</v>
      </c>
      <c r="K50" s="3">
        <f>J50</f>
        <v>0.1</v>
      </c>
      <c r="L50" s="26">
        <f t="shared" si="17"/>
        <v>100</v>
      </c>
      <c r="M50" s="3">
        <v>0.35</v>
      </c>
      <c r="N50" s="16"/>
      <c r="O50" s="4"/>
      <c r="P50" s="213"/>
    </row>
    <row r="51" spans="1:27" s="5" customFormat="1" ht="14.1" customHeight="1" x14ac:dyDescent="0.25">
      <c r="A51" s="40">
        <v>30</v>
      </c>
      <c r="B51" s="6" t="s">
        <v>61</v>
      </c>
      <c r="C51" s="38">
        <v>68</v>
      </c>
      <c r="D51" s="3">
        <v>169</v>
      </c>
      <c r="E51" s="3">
        <v>1.2</v>
      </c>
      <c r="F51" s="3">
        <f t="shared" si="19"/>
        <v>169</v>
      </c>
      <c r="G51" s="3">
        <v>168.93</v>
      </c>
      <c r="H51" s="3">
        <f t="shared" ref="H51:H53" si="20">(D51-G51)*10000*C51/1000000</f>
        <v>4.7599999999995361E-2</v>
      </c>
      <c r="I51" s="3">
        <f t="shared" si="15"/>
        <v>1.1524000000000045</v>
      </c>
      <c r="J51" s="3">
        <v>0.1</v>
      </c>
      <c r="K51" s="3">
        <f t="shared" si="18"/>
        <v>0.1</v>
      </c>
      <c r="L51" s="26">
        <f t="shared" si="17"/>
        <v>96.033333333333715</v>
      </c>
      <c r="M51" s="3">
        <v>0.4</v>
      </c>
      <c r="N51" s="16"/>
      <c r="O51" s="4"/>
      <c r="P51" s="213"/>
    </row>
    <row r="52" spans="1:27" s="5" customFormat="1" ht="14.1" customHeight="1" x14ac:dyDescent="0.25">
      <c r="A52" s="40">
        <v>31</v>
      </c>
      <c r="B52" s="15" t="s">
        <v>62</v>
      </c>
      <c r="C52" s="38">
        <v>102</v>
      </c>
      <c r="D52" s="3">
        <v>163</v>
      </c>
      <c r="E52" s="3">
        <v>2.5</v>
      </c>
      <c r="F52" s="3">
        <f t="shared" si="19"/>
        <v>163</v>
      </c>
      <c r="G52" s="3">
        <v>163.01</v>
      </c>
      <c r="H52" s="3">
        <f t="shared" si="20"/>
        <v>-1.0199999999990723E-2</v>
      </c>
      <c r="I52" s="3">
        <f t="shared" si="15"/>
        <v>2.5101999999999909</v>
      </c>
      <c r="J52" s="3">
        <v>0.1</v>
      </c>
      <c r="K52" s="3">
        <f t="shared" si="18"/>
        <v>0.1</v>
      </c>
      <c r="L52" s="26">
        <f t="shared" si="17"/>
        <v>100.40799999999965</v>
      </c>
      <c r="M52" s="3">
        <v>0.45</v>
      </c>
      <c r="N52" s="16"/>
      <c r="O52" s="4"/>
      <c r="P52" s="213"/>
    </row>
    <row r="53" spans="1:27" s="5" customFormat="1" ht="14.1" customHeight="1" x14ac:dyDescent="0.25">
      <c r="A53" s="40">
        <v>32</v>
      </c>
      <c r="B53" s="15" t="s">
        <v>63</v>
      </c>
      <c r="C53" s="38">
        <v>78</v>
      </c>
      <c r="D53" s="3">
        <v>160.1</v>
      </c>
      <c r="E53" s="3">
        <v>1.28</v>
      </c>
      <c r="F53" s="3">
        <f t="shared" si="19"/>
        <v>160.1</v>
      </c>
      <c r="G53" s="3">
        <v>160.47999999999999</v>
      </c>
      <c r="H53" s="3">
        <f t="shared" si="20"/>
        <v>-0.29639999999999644</v>
      </c>
      <c r="I53" s="3">
        <f t="shared" si="15"/>
        <v>1.5763999999999965</v>
      </c>
      <c r="J53" s="3">
        <v>0.2</v>
      </c>
      <c r="K53" s="3">
        <f t="shared" si="18"/>
        <v>0.2</v>
      </c>
      <c r="L53" s="26">
        <f t="shared" si="17"/>
        <v>123.15624999999972</v>
      </c>
      <c r="M53" s="3">
        <v>0.5</v>
      </c>
      <c r="N53" s="16"/>
      <c r="O53" s="4"/>
      <c r="P53" s="213"/>
    </row>
    <row r="54" spans="1:27" s="5" customFormat="1" ht="14.1" customHeight="1" x14ac:dyDescent="0.25">
      <c r="A54" s="40"/>
      <c r="B54" s="22" t="s">
        <v>35</v>
      </c>
      <c r="C54" s="36">
        <f>SUM(C44:C53)</f>
        <v>1200.5</v>
      </c>
      <c r="D54" s="3"/>
      <c r="E54" s="24">
        <f>SUM(E44:E53)</f>
        <v>15.4</v>
      </c>
      <c r="F54" s="24"/>
      <c r="G54" s="42"/>
      <c r="H54" s="24">
        <f>SUM(H44:H53)</f>
        <v>1.3216000000000137</v>
      </c>
      <c r="I54" s="24">
        <f>SUM(I44:I53)</f>
        <v>14.078399999999984</v>
      </c>
      <c r="J54" s="24"/>
      <c r="K54" s="62"/>
      <c r="L54" s="29">
        <f>I54*100/E54</f>
        <v>91.418181818181708</v>
      </c>
      <c r="M54" s="62"/>
      <c r="N54" s="16"/>
      <c r="O54" s="213"/>
      <c r="P54" s="213"/>
    </row>
    <row r="55" spans="1:27" s="5" customFormat="1" ht="14.1" customHeight="1" x14ac:dyDescent="0.25">
      <c r="A55" s="40"/>
      <c r="B55" s="22" t="s">
        <v>64</v>
      </c>
      <c r="C55" s="36"/>
      <c r="D55" s="38"/>
      <c r="E55" s="3"/>
      <c r="F55" s="60"/>
      <c r="G55" s="63"/>
      <c r="H55" s="60"/>
      <c r="I55" s="60"/>
      <c r="J55" s="38"/>
      <c r="K55" s="38"/>
      <c r="L55" s="64"/>
      <c r="M55" s="38"/>
      <c r="N55" s="16"/>
      <c r="O55" s="213"/>
      <c r="P55" s="213"/>
    </row>
    <row r="56" spans="1:27" s="5" customFormat="1" ht="14.1" customHeight="1" x14ac:dyDescent="0.25">
      <c r="A56" s="40">
        <v>33</v>
      </c>
      <c r="B56" s="6" t="s">
        <v>65</v>
      </c>
      <c r="C56" s="56">
        <v>73.430000000000007</v>
      </c>
      <c r="D56" s="3">
        <v>217.9</v>
      </c>
      <c r="E56" s="3">
        <v>1.1200000000000001</v>
      </c>
      <c r="F56" s="3">
        <f t="shared" ref="F56:F67" si="21">D56</f>
        <v>217.9</v>
      </c>
      <c r="G56" s="3">
        <v>217.72</v>
      </c>
      <c r="H56" s="3">
        <v>0.13</v>
      </c>
      <c r="I56" s="3">
        <f>E56-H56</f>
        <v>0.9900000000000001</v>
      </c>
      <c r="J56" s="3">
        <v>7.0000000000000007E-2</v>
      </c>
      <c r="K56" s="3">
        <f>J56</f>
        <v>7.0000000000000007E-2</v>
      </c>
      <c r="L56" s="26">
        <f t="shared" ref="L56:L67" si="22">I56*100/E56</f>
        <v>88.392857142857153</v>
      </c>
      <c r="M56" s="3">
        <v>0.01</v>
      </c>
      <c r="N56" s="16"/>
      <c r="O56" s="213"/>
      <c r="P56" s="213"/>
    </row>
    <row r="57" spans="1:27" s="5" customFormat="1" ht="14.1" customHeight="1" x14ac:dyDescent="0.25">
      <c r="A57" s="40">
        <v>34</v>
      </c>
      <c r="B57" s="6" t="s">
        <v>66</v>
      </c>
      <c r="C57" s="56">
        <v>158</v>
      </c>
      <c r="D57" s="3">
        <v>211.5</v>
      </c>
      <c r="E57" s="3">
        <v>1.02</v>
      </c>
      <c r="F57" s="3">
        <f t="shared" si="21"/>
        <v>211.5</v>
      </c>
      <c r="G57" s="3">
        <v>211.2</v>
      </c>
      <c r="H57" s="3">
        <v>0.28999999999999998</v>
      </c>
      <c r="I57" s="3">
        <f>E57-H57</f>
        <v>0.73</v>
      </c>
      <c r="J57" s="3">
        <v>0.08</v>
      </c>
      <c r="K57" s="3">
        <f>J57</f>
        <v>0.08</v>
      </c>
      <c r="L57" s="26">
        <f t="shared" si="22"/>
        <v>71.568627450980387</v>
      </c>
      <c r="M57" s="3">
        <v>0.04</v>
      </c>
      <c r="N57" s="16"/>
      <c r="O57" s="213"/>
      <c r="P57" s="213"/>
    </row>
    <row r="58" spans="1:27" s="5" customFormat="1" ht="14.1" customHeight="1" x14ac:dyDescent="0.25">
      <c r="A58" s="32"/>
      <c r="B58" s="82"/>
      <c r="C58" s="228" t="s">
        <v>2</v>
      </c>
      <c r="D58" s="229"/>
      <c r="E58" s="229"/>
      <c r="F58" s="230" t="s">
        <v>3</v>
      </c>
      <c r="G58" s="230"/>
      <c r="H58" s="230"/>
      <c r="I58" s="230"/>
      <c r="J58" s="230"/>
      <c r="K58" s="230"/>
      <c r="L58" s="231" t="s">
        <v>4</v>
      </c>
      <c r="M58" s="232" t="s">
        <v>5</v>
      </c>
      <c r="N58" s="16"/>
      <c r="O58" s="213"/>
      <c r="P58" s="213"/>
    </row>
    <row r="59" spans="1:27" s="5" customFormat="1" ht="14.1" customHeight="1" x14ac:dyDescent="0.25">
      <c r="A59" s="58"/>
      <c r="B59" s="233" t="s">
        <v>6</v>
      </c>
      <c r="C59" s="90" t="s">
        <v>7</v>
      </c>
      <c r="D59" s="86" t="s">
        <v>8</v>
      </c>
      <c r="E59" s="234" t="s">
        <v>85</v>
      </c>
      <c r="F59" s="86" t="s">
        <v>10</v>
      </c>
      <c r="G59" s="73" t="s">
        <v>11</v>
      </c>
      <c r="H59" s="86" t="s">
        <v>12</v>
      </c>
      <c r="I59" s="73" t="s">
        <v>13</v>
      </c>
      <c r="J59" s="86" t="s">
        <v>14</v>
      </c>
      <c r="K59" s="231" t="s">
        <v>83</v>
      </c>
      <c r="L59" s="231"/>
      <c r="M59" s="232"/>
      <c r="N59" s="16"/>
      <c r="O59" s="213"/>
      <c r="P59" s="213"/>
    </row>
    <row r="60" spans="1:27" s="5" customFormat="1" ht="14.1" customHeight="1" x14ac:dyDescent="0.25">
      <c r="A60" s="58"/>
      <c r="B60" s="233"/>
      <c r="C60" s="91"/>
      <c r="D60" s="76"/>
      <c r="E60" s="235"/>
      <c r="F60" s="76" t="s">
        <v>16</v>
      </c>
      <c r="G60" s="88" t="s">
        <v>87</v>
      </c>
      <c r="H60" s="76" t="s">
        <v>86</v>
      </c>
      <c r="I60" s="88"/>
      <c r="J60" s="78" t="s">
        <v>19</v>
      </c>
      <c r="K60" s="231"/>
      <c r="L60" s="231"/>
      <c r="M60" s="232"/>
      <c r="N60" s="16"/>
      <c r="O60" s="213"/>
      <c r="P60" s="213"/>
    </row>
    <row r="61" spans="1:27" s="5" customFormat="1" ht="14.1" customHeight="1" x14ac:dyDescent="0.25">
      <c r="A61" s="58"/>
      <c r="B61" s="79"/>
      <c r="C61" s="91"/>
      <c r="D61" s="76"/>
      <c r="E61" s="235"/>
      <c r="F61" s="76" t="s">
        <v>17</v>
      </c>
      <c r="G61" s="88"/>
      <c r="H61" s="49"/>
      <c r="I61" s="85"/>
      <c r="J61" s="76"/>
      <c r="K61" s="231"/>
      <c r="L61" s="231"/>
      <c r="M61" s="232"/>
      <c r="N61" s="16"/>
      <c r="O61" s="213"/>
      <c r="P61" s="213"/>
    </row>
    <row r="62" spans="1:27" s="5" customFormat="1" ht="14.1" customHeight="1" x14ac:dyDescent="0.25">
      <c r="A62" s="34"/>
      <c r="B62" s="77"/>
      <c r="C62" s="9" t="s">
        <v>20</v>
      </c>
      <c r="D62" s="87" t="s">
        <v>21</v>
      </c>
      <c r="E62" s="236"/>
      <c r="F62" s="87" t="s">
        <v>21</v>
      </c>
      <c r="G62" s="89" t="s">
        <v>21</v>
      </c>
      <c r="H62" s="87" t="s">
        <v>22</v>
      </c>
      <c r="I62" s="89" t="s">
        <v>22</v>
      </c>
      <c r="J62" s="87" t="s">
        <v>23</v>
      </c>
      <c r="K62" s="231"/>
      <c r="L62" s="231"/>
      <c r="M62" s="232"/>
      <c r="N62" s="16"/>
      <c r="O62" s="215"/>
      <c r="P62" s="213"/>
    </row>
    <row r="63" spans="1:27" s="31" customFormat="1" ht="14.1" customHeight="1" x14ac:dyDescent="0.25">
      <c r="A63" s="32">
        <v>1</v>
      </c>
      <c r="B63" s="80">
        <v>2</v>
      </c>
      <c r="C63" s="80">
        <v>3</v>
      </c>
      <c r="D63" s="83">
        <v>4</v>
      </c>
      <c r="E63" s="80">
        <v>5</v>
      </c>
      <c r="F63" s="84">
        <v>6</v>
      </c>
      <c r="G63" s="80">
        <v>7</v>
      </c>
      <c r="H63" s="84">
        <v>8</v>
      </c>
      <c r="I63" s="80">
        <v>9</v>
      </c>
      <c r="J63" s="81">
        <v>10</v>
      </c>
      <c r="K63" s="80">
        <v>11</v>
      </c>
      <c r="L63" s="57">
        <v>12</v>
      </c>
      <c r="M63" s="57">
        <v>13</v>
      </c>
      <c r="N63" s="16"/>
      <c r="O63" s="215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spans="1:27" s="5" customFormat="1" ht="14.1" customHeight="1" x14ac:dyDescent="0.25">
      <c r="A64" s="40">
        <v>35</v>
      </c>
      <c r="B64" s="6" t="s">
        <v>67</v>
      </c>
      <c r="C64" s="56">
        <v>156.4</v>
      </c>
      <c r="D64" s="3">
        <v>189.2</v>
      </c>
      <c r="E64" s="3">
        <v>1.58</v>
      </c>
      <c r="F64" s="3">
        <f t="shared" si="21"/>
        <v>189.2</v>
      </c>
      <c r="G64" s="3">
        <v>188.9</v>
      </c>
      <c r="H64" s="3">
        <v>0.31</v>
      </c>
      <c r="I64" s="3">
        <f>E64-H64</f>
        <v>1.27</v>
      </c>
      <c r="J64" s="3">
        <v>0.09</v>
      </c>
      <c r="K64" s="3">
        <f>J64</f>
        <v>0.09</v>
      </c>
      <c r="L64" s="26">
        <f t="shared" si="22"/>
        <v>80.379746835443029</v>
      </c>
      <c r="M64" s="3">
        <v>0.06</v>
      </c>
      <c r="N64" s="16"/>
      <c r="O64" s="215"/>
      <c r="P64" s="213"/>
    </row>
    <row r="65" spans="1:16" s="5" customFormat="1" ht="14.1" customHeight="1" x14ac:dyDescent="0.25">
      <c r="A65" s="40">
        <v>36</v>
      </c>
      <c r="B65" s="6" t="s">
        <v>68</v>
      </c>
      <c r="C65" s="56">
        <v>109.5</v>
      </c>
      <c r="D65" s="3">
        <v>184.5</v>
      </c>
      <c r="E65" s="3">
        <v>1.45</v>
      </c>
      <c r="F65" s="3">
        <f t="shared" si="21"/>
        <v>184.5</v>
      </c>
      <c r="G65" s="3">
        <v>184.28</v>
      </c>
      <c r="H65" s="3">
        <v>0.24</v>
      </c>
      <c r="I65" s="3">
        <f>E65-H65</f>
        <v>1.21</v>
      </c>
      <c r="J65" s="3">
        <v>0.08</v>
      </c>
      <c r="K65" s="3">
        <f>J65</f>
        <v>0.08</v>
      </c>
      <c r="L65" s="26">
        <f t="shared" si="22"/>
        <v>83.448275862068968</v>
      </c>
      <c r="M65" s="3">
        <v>7.0000000000000007E-2</v>
      </c>
      <c r="N65" s="16"/>
      <c r="O65" s="4"/>
      <c r="P65" s="213"/>
    </row>
    <row r="66" spans="1:16" s="5" customFormat="1" ht="14.1" customHeight="1" x14ac:dyDescent="0.25">
      <c r="A66" s="40">
        <v>37</v>
      </c>
      <c r="B66" s="6" t="s">
        <v>69</v>
      </c>
      <c r="C66" s="38">
        <v>105</v>
      </c>
      <c r="D66" s="3">
        <v>182.6</v>
      </c>
      <c r="E66" s="3">
        <v>1.7</v>
      </c>
      <c r="F66" s="3">
        <f t="shared" si="21"/>
        <v>182.6</v>
      </c>
      <c r="G66" s="3" t="s">
        <v>37</v>
      </c>
      <c r="H66" s="3" t="s">
        <v>37</v>
      </c>
      <c r="I66" s="3" t="s">
        <v>37</v>
      </c>
      <c r="J66" s="3" t="s">
        <v>37</v>
      </c>
      <c r="K66" s="3" t="s">
        <v>37</v>
      </c>
      <c r="L66" s="26" t="s">
        <v>37</v>
      </c>
      <c r="M66" s="3">
        <v>0.08</v>
      </c>
      <c r="N66" s="16"/>
      <c r="O66" s="4"/>
      <c r="P66" s="213"/>
    </row>
    <row r="67" spans="1:16" s="5" customFormat="1" ht="14.1" customHeight="1" x14ac:dyDescent="0.25">
      <c r="A67" s="40">
        <v>38</v>
      </c>
      <c r="B67" s="15" t="s">
        <v>70</v>
      </c>
      <c r="C67" s="38">
        <v>124.8</v>
      </c>
      <c r="D67" s="3">
        <v>97.97</v>
      </c>
      <c r="E67" s="3">
        <v>2.5</v>
      </c>
      <c r="F67" s="3">
        <f t="shared" si="21"/>
        <v>97.97</v>
      </c>
      <c r="G67" s="3">
        <v>97.97</v>
      </c>
      <c r="H67" s="3">
        <f>(D67-G67)*10000*C67/1000000</f>
        <v>0</v>
      </c>
      <c r="I67" s="3">
        <f>E67-H67</f>
        <v>2.5</v>
      </c>
      <c r="J67" s="3">
        <v>0.15</v>
      </c>
      <c r="K67" s="3">
        <f>J67</f>
        <v>0.15</v>
      </c>
      <c r="L67" s="26">
        <f t="shared" si="22"/>
        <v>100</v>
      </c>
      <c r="M67" s="3">
        <v>0.15</v>
      </c>
      <c r="N67" s="16"/>
      <c r="O67" s="213"/>
      <c r="P67" s="213"/>
    </row>
    <row r="68" spans="1:16" s="5" customFormat="1" ht="14.1" customHeight="1" x14ac:dyDescent="0.25">
      <c r="A68" s="40"/>
      <c r="B68" s="22" t="s">
        <v>35</v>
      </c>
      <c r="C68" s="36">
        <f>C56+C57+C64+C65+C66+C67</f>
        <v>727.13</v>
      </c>
      <c r="D68" s="23"/>
      <c r="E68" s="24">
        <f>E67+E65+E64+E57+E56+E66</f>
        <v>9.370000000000001</v>
      </c>
      <c r="F68" s="24"/>
      <c r="G68" s="42"/>
      <c r="H68" s="24">
        <f>H67+H65+H64+H57+H56</f>
        <v>0.97000000000000008</v>
      </c>
      <c r="I68" s="24">
        <f>I67+I65+I64+I57+I56</f>
        <v>6.7000000000000011</v>
      </c>
      <c r="J68" s="24"/>
      <c r="K68" s="24"/>
      <c r="L68" s="29">
        <f>I68*100/E68</f>
        <v>71.504802561366063</v>
      </c>
      <c r="M68" s="24"/>
      <c r="N68" s="16"/>
      <c r="O68" s="213"/>
      <c r="P68" s="213"/>
    </row>
    <row r="69" spans="1:16" s="5" customFormat="1" ht="14.1" customHeight="1" x14ac:dyDescent="0.25">
      <c r="A69" s="40"/>
      <c r="B69" s="22" t="s">
        <v>71</v>
      </c>
      <c r="C69" s="36"/>
      <c r="D69" s="65"/>
      <c r="E69" s="66"/>
      <c r="F69" s="65"/>
      <c r="G69" s="67"/>
      <c r="H69" s="65"/>
      <c r="I69" s="65"/>
      <c r="J69" s="3"/>
      <c r="K69" s="65"/>
      <c r="L69" s="41"/>
      <c r="M69" s="65"/>
      <c r="N69" s="16"/>
      <c r="O69" s="213"/>
      <c r="P69" s="213"/>
    </row>
    <row r="70" spans="1:16" s="5" customFormat="1" ht="14.1" customHeight="1" x14ac:dyDescent="0.25">
      <c r="A70" s="40">
        <v>39</v>
      </c>
      <c r="B70" s="6" t="s">
        <v>72</v>
      </c>
      <c r="C70" s="68">
        <v>78</v>
      </c>
      <c r="D70" s="18">
        <v>174.5</v>
      </c>
      <c r="E70" s="18"/>
      <c r="F70" s="3"/>
      <c r="G70" s="19">
        <v>173.74</v>
      </c>
      <c r="H70" s="19">
        <v>0.59</v>
      </c>
      <c r="I70" s="19">
        <f t="shared" ref="I70" si="23">E70-H70</f>
        <v>-0.59</v>
      </c>
      <c r="J70" s="20">
        <v>0</v>
      </c>
      <c r="K70" s="20">
        <v>0</v>
      </c>
      <c r="L70" s="21" t="e">
        <f>I70/E70*100</f>
        <v>#DIV/0!</v>
      </c>
      <c r="M70" s="19">
        <v>0.02</v>
      </c>
      <c r="N70" s="50"/>
      <c r="O70" s="216"/>
      <c r="P70" s="213"/>
    </row>
    <row r="71" spans="1:16" ht="14.1" customHeight="1" x14ac:dyDescent="0.25">
      <c r="A71" s="40">
        <v>40</v>
      </c>
      <c r="B71" s="6" t="s">
        <v>73</v>
      </c>
      <c r="C71" s="56">
        <v>220</v>
      </c>
      <c r="D71" s="3">
        <v>168.8</v>
      </c>
      <c r="E71" s="3">
        <v>4.8</v>
      </c>
      <c r="F71" s="3">
        <f t="shared" ref="F71" si="24">D71</f>
        <v>168.8</v>
      </c>
      <c r="G71" s="3">
        <v>168.43</v>
      </c>
      <c r="H71" s="3">
        <f>(D71-G71)*10000*C71/1000000</f>
        <v>0.81400000000001005</v>
      </c>
      <c r="I71" s="3">
        <f t="shared" ref="I71" si="25">E71-H71</f>
        <v>3.98599999999999</v>
      </c>
      <c r="J71" s="3">
        <v>0</v>
      </c>
      <c r="K71" s="3">
        <f>J71</f>
        <v>0</v>
      </c>
      <c r="L71" s="26">
        <f t="shared" ref="L71" si="26">I71*100/E71</f>
        <v>83.041666666666458</v>
      </c>
      <c r="M71" s="3">
        <v>7.0000000000000007E-2</v>
      </c>
      <c r="N71" s="16"/>
      <c r="O71" s="215"/>
      <c r="P71" s="213"/>
    </row>
    <row r="72" spans="1:16" ht="14.1" customHeight="1" x14ac:dyDescent="0.25">
      <c r="A72" s="40"/>
      <c r="B72" s="22" t="s">
        <v>35</v>
      </c>
      <c r="C72" s="36">
        <f>SUM(C70:C71)</f>
        <v>298</v>
      </c>
      <c r="D72" s="23"/>
      <c r="E72" s="24">
        <f>SUM(E71:E71)</f>
        <v>4.8</v>
      </c>
      <c r="F72" s="24"/>
      <c r="G72" s="42"/>
      <c r="H72" s="24">
        <f>SUM(H71:H71)</f>
        <v>0.81400000000001005</v>
      </c>
      <c r="I72" s="24">
        <f>SUM(I71:I71)</f>
        <v>3.98599999999999</v>
      </c>
      <c r="J72" s="25"/>
      <c r="K72" s="24"/>
      <c r="L72" s="29">
        <f>I72*100/E72</f>
        <v>83.041666666666458</v>
      </c>
      <c r="M72" s="24"/>
      <c r="N72" s="16"/>
      <c r="O72" s="213"/>
      <c r="P72" s="213"/>
    </row>
    <row r="73" spans="1:16" ht="14.1" customHeight="1" x14ac:dyDescent="0.25">
      <c r="A73" s="40"/>
      <c r="B73" s="22" t="s">
        <v>74</v>
      </c>
      <c r="C73" s="36"/>
      <c r="D73" s="3"/>
      <c r="E73" s="62"/>
      <c r="F73" s="62"/>
      <c r="G73" s="69"/>
      <c r="H73" s="62"/>
      <c r="I73" s="62"/>
      <c r="J73" s="62"/>
      <c r="K73" s="62"/>
      <c r="L73" s="70"/>
      <c r="M73" s="62"/>
      <c r="N73" s="16"/>
      <c r="O73" s="213"/>
      <c r="P73" s="213"/>
    </row>
    <row r="74" spans="1:16" x14ac:dyDescent="0.25">
      <c r="A74" s="40">
        <v>41</v>
      </c>
      <c r="B74" s="15" t="s">
        <v>75</v>
      </c>
      <c r="C74" s="38">
        <v>54.1</v>
      </c>
      <c r="D74" s="38">
        <v>152.5</v>
      </c>
      <c r="E74" s="38">
        <v>1.42</v>
      </c>
      <c r="F74" s="3">
        <f>D74</f>
        <v>152.5</v>
      </c>
      <c r="G74" s="38">
        <v>149.93</v>
      </c>
      <c r="H74" s="3">
        <f>(D74-G74)*10000*C74/1000000</f>
        <v>1.3903699999999963</v>
      </c>
      <c r="I74" s="3">
        <f>E74-H74</f>
        <v>2.9630000000003598E-2</v>
      </c>
      <c r="J74" s="38">
        <v>0</v>
      </c>
      <c r="K74" s="38">
        <f t="shared" ref="K74" si="27">J74</f>
        <v>0</v>
      </c>
      <c r="L74" s="26">
        <f t="shared" ref="L74:L76" si="28">I74*100/E74</f>
        <v>2.0866197183101125</v>
      </c>
      <c r="M74" s="38">
        <v>0.05</v>
      </c>
      <c r="N74" s="53" t="s">
        <v>88</v>
      </c>
      <c r="O74" s="4"/>
      <c r="P74" s="213"/>
    </row>
    <row r="75" spans="1:16" x14ac:dyDescent="0.25">
      <c r="A75" s="40"/>
      <c r="B75" s="22" t="s">
        <v>76</v>
      </c>
      <c r="C75" s="36"/>
      <c r="D75" s="38"/>
      <c r="E75" s="38"/>
      <c r="F75" s="38"/>
      <c r="G75" s="71"/>
      <c r="H75" s="38"/>
      <c r="I75" s="3"/>
      <c r="J75" s="38"/>
      <c r="K75" s="38"/>
      <c r="L75" s="44"/>
      <c r="M75" s="38"/>
      <c r="O75" s="1"/>
      <c r="P75" s="213"/>
    </row>
    <row r="76" spans="1:16" ht="26.25" customHeight="1" x14ac:dyDescent="0.25">
      <c r="A76" s="40">
        <v>42</v>
      </c>
      <c r="B76" s="6" t="s">
        <v>77</v>
      </c>
      <c r="C76" s="38">
        <v>59.6</v>
      </c>
      <c r="D76" s="38">
        <v>159.87</v>
      </c>
      <c r="E76" s="38">
        <v>1.19</v>
      </c>
      <c r="F76" s="38">
        <f>D76</f>
        <v>159.87</v>
      </c>
      <c r="G76" s="38">
        <v>159.57</v>
      </c>
      <c r="H76" s="38">
        <v>1.1000000000000001</v>
      </c>
      <c r="I76" s="38">
        <f>E76-H76</f>
        <v>8.9999999999999858E-2</v>
      </c>
      <c r="J76" s="38">
        <v>0.01</v>
      </c>
      <c r="K76" s="38">
        <f>J76</f>
        <v>0.01</v>
      </c>
      <c r="L76" s="44">
        <f t="shared" si="28"/>
        <v>7.5630252100840218</v>
      </c>
      <c r="M76" s="38">
        <v>0.01</v>
      </c>
      <c r="N76" s="225"/>
      <c r="O76" s="2"/>
      <c r="P76" s="213"/>
    </row>
    <row r="77" spans="1:16" x14ac:dyDescent="0.25">
      <c r="A77" s="40"/>
      <c r="B77" s="22" t="s">
        <v>78</v>
      </c>
      <c r="C77" s="36"/>
      <c r="D77" s="38"/>
      <c r="E77" s="38"/>
      <c r="F77" s="38"/>
      <c r="G77" s="71"/>
      <c r="H77" s="38"/>
      <c r="I77" s="38"/>
      <c r="J77" s="38"/>
      <c r="K77" s="38"/>
      <c r="L77" s="45"/>
      <c r="M77" s="38"/>
      <c r="O77" s="1"/>
      <c r="P77" s="213"/>
    </row>
    <row r="78" spans="1:16" x14ac:dyDescent="0.25">
      <c r="A78" s="40"/>
      <c r="B78" s="72" t="s">
        <v>81</v>
      </c>
      <c r="C78" s="219">
        <f>C24+C32+C37+C42+C54+C68+C72+C74+C76</f>
        <v>6101.0440000000008</v>
      </c>
      <c r="D78" s="3"/>
      <c r="E78" s="24">
        <f>E24+E32+E37+E42+E54+E68+E72+E74+E76</f>
        <v>108.95400000000001</v>
      </c>
      <c r="F78" s="24"/>
      <c r="G78" s="24"/>
      <c r="H78" s="24">
        <f>H24+H32+H37+H42+H54+H68+H72+H74+H76</f>
        <v>8.5151954000000405</v>
      </c>
      <c r="I78" s="29">
        <f>I24+I32+I37+I42+I54+I68+I72+I74+I76</f>
        <v>98.738804599999966</v>
      </c>
      <c r="J78" s="24"/>
      <c r="K78" s="24"/>
      <c r="L78" s="24">
        <f>I78*100/E78</f>
        <v>90.624304385336899</v>
      </c>
      <c r="M78" s="62"/>
      <c r="O78" s="217"/>
      <c r="P78" s="213"/>
    </row>
    <row r="79" spans="1:16" x14ac:dyDescent="0.25">
      <c r="A79" s="93"/>
      <c r="B79" s="237" t="s">
        <v>89</v>
      </c>
      <c r="C79" s="237"/>
      <c r="D79" s="237"/>
      <c r="E79" s="237"/>
      <c r="F79" s="237"/>
      <c r="G79" s="237"/>
      <c r="H79" s="237"/>
      <c r="I79" s="237"/>
      <c r="J79" s="237"/>
      <c r="K79" s="237"/>
      <c r="L79" s="237"/>
      <c r="M79" s="237"/>
      <c r="O79" s="1"/>
      <c r="P79" s="213"/>
    </row>
    <row r="80" spans="1:16" s="31" customFormat="1" x14ac:dyDescent="0.25">
      <c r="A80" s="94">
        <v>1</v>
      </c>
      <c r="B80" s="92" t="s">
        <v>90</v>
      </c>
      <c r="C80" s="95">
        <v>116.98</v>
      </c>
      <c r="D80" s="95">
        <v>176.4</v>
      </c>
      <c r="E80" s="95">
        <v>2.36</v>
      </c>
      <c r="F80" s="3">
        <f t="shared" ref="F80:F82" si="29">D80</f>
        <v>176.4</v>
      </c>
      <c r="G80" s="3">
        <v>175.7</v>
      </c>
      <c r="H80" s="3">
        <f>(D80-G80)*10000*C80/1000000</f>
        <v>0.81886000000002002</v>
      </c>
      <c r="I80" s="3">
        <f>E80-H80</f>
        <v>1.54113999999998</v>
      </c>
      <c r="J80" s="95">
        <v>0.02</v>
      </c>
      <c r="K80" s="95">
        <f>J80</f>
        <v>0.02</v>
      </c>
      <c r="L80" s="26">
        <f t="shared" ref="L80:L82" si="30">I80*100/E80</f>
        <v>65.302542372880509</v>
      </c>
      <c r="M80" s="95"/>
      <c r="O80" s="218"/>
      <c r="P80" s="53"/>
    </row>
    <row r="81" spans="1:16" x14ac:dyDescent="0.25">
      <c r="A81" s="96">
        <v>2</v>
      </c>
      <c r="B81" s="6" t="s">
        <v>91</v>
      </c>
      <c r="C81" s="3">
        <v>339</v>
      </c>
      <c r="D81" s="3">
        <v>169.5</v>
      </c>
      <c r="E81" s="3">
        <v>4.0599999999999996</v>
      </c>
      <c r="F81" s="3">
        <f t="shared" si="29"/>
        <v>169.5</v>
      </c>
      <c r="G81" s="3">
        <v>169.02</v>
      </c>
      <c r="H81" s="3">
        <f>(D81-G81)*10000*C81/1000000</f>
        <v>1.6271999999999656</v>
      </c>
      <c r="I81" s="3">
        <f>E81-H81</f>
        <v>2.432800000000034</v>
      </c>
      <c r="J81" s="17">
        <v>4.2000000000000003E-2</v>
      </c>
      <c r="K81" s="17">
        <f>J81</f>
        <v>4.2000000000000003E-2</v>
      </c>
      <c r="L81" s="26">
        <f t="shared" si="30"/>
        <v>59.921182266010696</v>
      </c>
      <c r="M81" s="3"/>
      <c r="O81" s="213"/>
      <c r="P81" s="213"/>
    </row>
    <row r="82" spans="1:16" x14ac:dyDescent="0.25">
      <c r="A82" s="96">
        <v>3</v>
      </c>
      <c r="B82" s="15" t="s">
        <v>92</v>
      </c>
      <c r="C82" s="3">
        <v>40.200000000000003</v>
      </c>
      <c r="D82" s="3">
        <v>180.1</v>
      </c>
      <c r="E82" s="3">
        <v>1</v>
      </c>
      <c r="F82" s="3">
        <f t="shared" si="29"/>
        <v>180.1</v>
      </c>
      <c r="G82" s="3">
        <v>178.05</v>
      </c>
      <c r="H82" s="3">
        <f>(D82-G82)*10000*C82/1000000</f>
        <v>0.82409999999999317</v>
      </c>
      <c r="I82" s="3">
        <f>E82-H82</f>
        <v>0.17590000000000683</v>
      </c>
      <c r="J82" s="3">
        <v>0</v>
      </c>
      <c r="K82" s="3">
        <v>0</v>
      </c>
      <c r="L82" s="26">
        <f t="shared" si="30"/>
        <v>17.590000000000682</v>
      </c>
      <c r="M82" s="3"/>
      <c r="O82" s="213"/>
      <c r="P82" s="213"/>
    </row>
    <row r="83" spans="1:16" x14ac:dyDescent="0.25">
      <c r="A83" s="97"/>
      <c r="B83" s="98"/>
      <c r="C83" s="24"/>
      <c r="D83" s="24"/>
      <c r="E83" s="24">
        <f>SUM(E80:E82)</f>
        <v>7.42</v>
      </c>
      <c r="F83" s="24"/>
      <c r="G83" s="99"/>
      <c r="H83" s="24">
        <f>SUM(H80:H82)</f>
        <v>3.2701599999999784</v>
      </c>
      <c r="I83" s="24">
        <f>SUM(I80:I82)</f>
        <v>4.1498400000000206</v>
      </c>
      <c r="J83" s="24"/>
      <c r="K83" s="24"/>
      <c r="L83" s="29">
        <f>I83*100/E83</f>
        <v>55.927762803234785</v>
      </c>
      <c r="M83" s="24"/>
      <c r="O83" s="213"/>
      <c r="P83" s="213"/>
    </row>
    <row r="84" spans="1:16" x14ac:dyDescent="0.25">
      <c r="A84" s="46"/>
      <c r="B84" s="47" t="s">
        <v>82</v>
      </c>
      <c r="C84" s="33"/>
      <c r="D84" s="33"/>
      <c r="E84" s="33"/>
      <c r="F84" s="33"/>
      <c r="G84" s="33"/>
      <c r="H84" s="33"/>
      <c r="I84" s="33"/>
      <c r="J84" s="33"/>
      <c r="K84" s="33"/>
      <c r="L84" s="48"/>
      <c r="M84" s="49" t="s">
        <v>52</v>
      </c>
    </row>
  </sheetData>
  <mergeCells count="19">
    <mergeCell ref="B59:B60"/>
    <mergeCell ref="E59:E62"/>
    <mergeCell ref="K59:K62"/>
    <mergeCell ref="B79:M79"/>
    <mergeCell ref="N7:N11"/>
    <mergeCell ref="C58:E58"/>
    <mergeCell ref="F58:K58"/>
    <mergeCell ref="L58:L62"/>
    <mergeCell ref="M58:M62"/>
    <mergeCell ref="B4:M4"/>
    <mergeCell ref="B5:M5"/>
    <mergeCell ref="B6:M6"/>
    <mergeCell ref="C7:E7"/>
    <mergeCell ref="F7:K7"/>
    <mergeCell ref="L7:L11"/>
    <mergeCell ref="M7:M11"/>
    <mergeCell ref="B8:B9"/>
    <mergeCell ref="K8:K11"/>
    <mergeCell ref="E8:E11"/>
  </mergeCells>
  <pageMargins left="0.9055118110236221" right="0.70866141732283472" top="0.74803149606299213" bottom="0.74803149606299213" header="0.31496062992125984" footer="0.31496062992125984"/>
  <pageSetup paperSize="9" scale="94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8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N85" sqref="A1:N85"/>
    </sheetView>
  </sheetViews>
  <sheetFormatPr defaultRowHeight="15" x14ac:dyDescent="0.25"/>
  <cols>
    <col min="1" max="1" width="2.5703125" customWidth="1"/>
    <col min="2" max="2" width="17.5703125" customWidth="1"/>
    <col min="3" max="3" width="6.42578125" customWidth="1"/>
    <col min="4" max="4" width="6" customWidth="1"/>
    <col min="5" max="5" width="6.7109375" customWidth="1"/>
    <col min="6" max="6" width="6.42578125" customWidth="1"/>
    <col min="7" max="7" width="6" style="5" customWidth="1"/>
    <col min="8" max="8" width="6.42578125" style="5" customWidth="1"/>
    <col min="9" max="9" width="7" style="5" customWidth="1"/>
    <col min="10" max="10" width="5.140625" style="5" customWidth="1"/>
    <col min="11" max="11" width="4.7109375" style="5" customWidth="1"/>
    <col min="12" max="12" width="4.85546875" style="5" customWidth="1"/>
    <col min="13" max="13" width="6.5703125" style="5" customWidth="1"/>
    <col min="14" max="14" width="2" style="5" customWidth="1"/>
    <col min="15" max="24" width="9.140625" style="5"/>
  </cols>
  <sheetData>
    <row r="1" spans="1:15" ht="14.25" customHeight="1" x14ac:dyDescent="0.25">
      <c r="A1" s="105"/>
      <c r="B1" s="239" t="s">
        <v>0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</row>
    <row r="2" spans="1:15" ht="12" customHeight="1" x14ac:dyDescent="0.25">
      <c r="A2" s="105"/>
      <c r="B2" s="239" t="s">
        <v>84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5" ht="10.5" customHeight="1" x14ac:dyDescent="0.25">
      <c r="A3" s="105"/>
      <c r="B3" s="240" t="str">
        <f>Лист1!B6</f>
        <v>станом на 24 червня 2025р.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</row>
    <row r="4" spans="1:15" ht="12.75" customHeight="1" x14ac:dyDescent="0.25">
      <c r="A4" s="106"/>
      <c r="B4" s="32"/>
      <c r="C4" s="241" t="s">
        <v>2</v>
      </c>
      <c r="D4" s="242"/>
      <c r="E4" s="243"/>
      <c r="F4" s="244" t="s">
        <v>3</v>
      </c>
      <c r="G4" s="245"/>
      <c r="H4" s="246"/>
      <c r="I4" s="246"/>
      <c r="J4" s="246"/>
      <c r="K4" s="247"/>
      <c r="L4" s="234" t="s">
        <v>4</v>
      </c>
      <c r="M4" s="250" t="s">
        <v>5</v>
      </c>
      <c r="N4" s="253"/>
    </row>
    <row r="5" spans="1:15" x14ac:dyDescent="0.25">
      <c r="A5" s="107"/>
      <c r="B5" s="233" t="s">
        <v>6</v>
      </c>
      <c r="C5" s="108" t="s">
        <v>7</v>
      </c>
      <c r="D5" s="73" t="s">
        <v>8</v>
      </c>
      <c r="E5" s="73" t="s">
        <v>9</v>
      </c>
      <c r="F5" s="76" t="s">
        <v>10</v>
      </c>
      <c r="G5" s="73" t="s">
        <v>11</v>
      </c>
      <c r="H5" s="73" t="s">
        <v>12</v>
      </c>
      <c r="I5" s="76" t="s">
        <v>13</v>
      </c>
      <c r="J5" s="73" t="s">
        <v>14</v>
      </c>
      <c r="K5" s="234" t="s">
        <v>83</v>
      </c>
      <c r="L5" s="248"/>
      <c r="M5" s="251"/>
      <c r="N5" s="253"/>
    </row>
    <row r="6" spans="1:15" x14ac:dyDescent="0.25">
      <c r="A6" s="107"/>
      <c r="B6" s="233"/>
      <c r="C6" s="109"/>
      <c r="D6" s="110"/>
      <c r="E6" s="102" t="s">
        <v>15</v>
      </c>
      <c r="F6" s="76" t="s">
        <v>16</v>
      </c>
      <c r="G6" s="102" t="s">
        <v>17</v>
      </c>
      <c r="H6" s="102" t="s">
        <v>18</v>
      </c>
      <c r="I6" s="76"/>
      <c r="J6" s="101" t="s">
        <v>19</v>
      </c>
      <c r="K6" s="248"/>
      <c r="L6" s="248"/>
      <c r="M6" s="251"/>
      <c r="N6" s="253"/>
    </row>
    <row r="7" spans="1:15" x14ac:dyDescent="0.25">
      <c r="A7" s="107"/>
      <c r="B7" s="109"/>
      <c r="C7" s="109"/>
      <c r="D7" s="110"/>
      <c r="E7" s="85"/>
      <c r="F7" s="76" t="s">
        <v>17</v>
      </c>
      <c r="G7" s="102"/>
      <c r="H7" s="85"/>
      <c r="I7" s="33"/>
      <c r="J7" s="102"/>
      <c r="K7" s="248"/>
      <c r="L7" s="248"/>
      <c r="M7" s="251"/>
      <c r="N7" s="253"/>
    </row>
    <row r="8" spans="1:15" ht="15" customHeight="1" x14ac:dyDescent="0.25">
      <c r="A8" s="111"/>
      <c r="B8" s="34"/>
      <c r="C8" s="34" t="s">
        <v>20</v>
      </c>
      <c r="D8" s="112" t="s">
        <v>21</v>
      </c>
      <c r="E8" s="103" t="s">
        <v>22</v>
      </c>
      <c r="F8" s="87" t="s">
        <v>21</v>
      </c>
      <c r="G8" s="103" t="s">
        <v>21</v>
      </c>
      <c r="H8" s="103" t="s">
        <v>22</v>
      </c>
      <c r="I8" s="76" t="s">
        <v>22</v>
      </c>
      <c r="J8" s="103" t="s">
        <v>23</v>
      </c>
      <c r="K8" s="249"/>
      <c r="L8" s="249"/>
      <c r="M8" s="252"/>
      <c r="N8" s="253"/>
    </row>
    <row r="9" spans="1:15" ht="12" customHeight="1" x14ac:dyDescent="0.25">
      <c r="A9" s="106">
        <v>1</v>
      </c>
      <c r="B9" s="113">
        <v>2</v>
      </c>
      <c r="C9" s="113">
        <v>3</v>
      </c>
      <c r="D9" s="113">
        <v>4</v>
      </c>
      <c r="E9" s="113">
        <v>5</v>
      </c>
      <c r="F9" s="113">
        <v>6</v>
      </c>
      <c r="G9" s="114">
        <v>7</v>
      </c>
      <c r="H9" s="113">
        <v>8</v>
      </c>
      <c r="I9" s="113">
        <v>9</v>
      </c>
      <c r="J9" s="113">
        <v>10</v>
      </c>
      <c r="K9" s="113">
        <v>11</v>
      </c>
      <c r="L9" s="113">
        <v>12</v>
      </c>
      <c r="M9" s="115">
        <v>13</v>
      </c>
      <c r="N9" s="12"/>
    </row>
    <row r="10" spans="1:15" ht="11.25" customHeight="1" x14ac:dyDescent="0.25">
      <c r="A10" s="116"/>
      <c r="B10" s="117" t="s">
        <v>24</v>
      </c>
      <c r="C10" s="118"/>
      <c r="D10" s="119"/>
      <c r="E10" s="119"/>
      <c r="F10" s="119"/>
      <c r="G10" s="119"/>
      <c r="H10" s="119"/>
      <c r="I10" s="119"/>
      <c r="J10" s="119"/>
      <c r="K10" s="119"/>
      <c r="L10" s="10"/>
      <c r="M10" s="35"/>
      <c r="N10" s="14"/>
    </row>
    <row r="11" spans="1:15" s="5" customFormat="1" ht="14.1" customHeight="1" x14ac:dyDescent="0.25">
      <c r="A11" s="120">
        <v>1</v>
      </c>
      <c r="B11" s="9" t="s">
        <v>25</v>
      </c>
      <c r="C11" s="121">
        <v>315.79399999999998</v>
      </c>
      <c r="D11" s="3">
        <v>177</v>
      </c>
      <c r="E11" s="17">
        <v>8.24</v>
      </c>
      <c r="F11" s="3">
        <f>D11</f>
        <v>177</v>
      </c>
      <c r="G11" s="3">
        <f>Лист1!G14</f>
        <v>176.79</v>
      </c>
      <c r="H11" s="3">
        <f>Лист1!H14</f>
        <v>0.66316740000002505</v>
      </c>
      <c r="I11" s="3">
        <f>E11-H11</f>
        <v>7.5768325999999755</v>
      </c>
      <c r="J11" s="3">
        <f>Лист1!J14</f>
        <v>0.35</v>
      </c>
      <c r="K11" s="3">
        <f>J11</f>
        <v>0.35</v>
      </c>
      <c r="L11" s="41">
        <f t="shared" ref="L11:L20" si="0">I11*100/E11</f>
        <v>91.951851941747265</v>
      </c>
      <c r="M11" s="122">
        <v>0.35</v>
      </c>
      <c r="N11" s="13"/>
      <c r="O11" s="13"/>
    </row>
    <row r="12" spans="1:15" s="5" customFormat="1" ht="14.1" customHeight="1" x14ac:dyDescent="0.25">
      <c r="A12" s="120">
        <v>2</v>
      </c>
      <c r="B12" s="9" t="s">
        <v>26</v>
      </c>
      <c r="C12" s="121">
        <v>120</v>
      </c>
      <c r="D12" s="3">
        <v>167.5</v>
      </c>
      <c r="E12" s="17">
        <v>3.44</v>
      </c>
      <c r="F12" s="3">
        <f t="shared" ref="F12:F20" si="1">D12</f>
        <v>167.5</v>
      </c>
      <c r="G12" s="3">
        <f>Лист1!G15</f>
        <v>167.47</v>
      </c>
      <c r="H12" s="3">
        <v>0</v>
      </c>
      <c r="I12" s="3">
        <f t="shared" ref="I12:I20" si="2">E12-H12</f>
        <v>3.44</v>
      </c>
      <c r="J12" s="3">
        <f>Лист1!J15</f>
        <v>0.6</v>
      </c>
      <c r="K12" s="3">
        <f t="shared" ref="K12:K20" si="3">J12</f>
        <v>0.6</v>
      </c>
      <c r="L12" s="41">
        <f t="shared" si="0"/>
        <v>100</v>
      </c>
      <c r="M12" s="122">
        <v>0.8</v>
      </c>
      <c r="N12" s="13"/>
      <c r="O12" s="13"/>
    </row>
    <row r="13" spans="1:15" s="5" customFormat="1" ht="14.1" customHeight="1" x14ac:dyDescent="0.25">
      <c r="A13" s="120">
        <v>3</v>
      </c>
      <c r="B13" s="10" t="s">
        <v>27</v>
      </c>
      <c r="C13" s="123">
        <v>220</v>
      </c>
      <c r="D13" s="3">
        <v>164</v>
      </c>
      <c r="E13" s="17">
        <v>1.5</v>
      </c>
      <c r="F13" s="3">
        <f t="shared" si="1"/>
        <v>164</v>
      </c>
      <c r="G13" s="3">
        <f>Лист1!G16</f>
        <v>163.83000000000001</v>
      </c>
      <c r="H13" s="3">
        <f>Лист1!H16</f>
        <v>0.37399999999997247</v>
      </c>
      <c r="I13" s="3">
        <f t="shared" si="2"/>
        <v>1.1260000000000274</v>
      </c>
      <c r="J13" s="3">
        <f>Лист1!J16</f>
        <v>0.7</v>
      </c>
      <c r="K13" s="3">
        <f>J13</f>
        <v>0.7</v>
      </c>
      <c r="L13" s="41">
        <f t="shared" si="0"/>
        <v>75.066666666668496</v>
      </c>
      <c r="M13" s="122">
        <v>0.95</v>
      </c>
      <c r="N13" s="13"/>
      <c r="O13" s="13"/>
    </row>
    <row r="14" spans="1:15" s="5" customFormat="1" ht="14.1" customHeight="1" x14ac:dyDescent="0.25">
      <c r="A14" s="120">
        <v>4</v>
      </c>
      <c r="B14" s="10" t="s">
        <v>28</v>
      </c>
      <c r="C14" s="123">
        <v>538.41999999999996</v>
      </c>
      <c r="D14" s="3">
        <v>157.5</v>
      </c>
      <c r="E14" s="17">
        <v>16.96</v>
      </c>
      <c r="F14" s="3">
        <f t="shared" si="1"/>
        <v>157.5</v>
      </c>
      <c r="G14" s="3">
        <f>Лист1!G17</f>
        <v>157.51</v>
      </c>
      <c r="H14" s="3">
        <v>0</v>
      </c>
      <c r="I14" s="3">
        <f t="shared" si="2"/>
        <v>16.96</v>
      </c>
      <c r="J14" s="3">
        <f>Лист1!J17</f>
        <v>1.5</v>
      </c>
      <c r="K14" s="3">
        <f t="shared" si="3"/>
        <v>1.5</v>
      </c>
      <c r="L14" s="41">
        <f t="shared" si="0"/>
        <v>100</v>
      </c>
      <c r="M14" s="122">
        <v>1.5</v>
      </c>
      <c r="N14" s="13"/>
      <c r="O14" s="13"/>
    </row>
    <row r="15" spans="1:15" s="5" customFormat="1" ht="14.1" customHeight="1" x14ac:dyDescent="0.25">
      <c r="A15" s="120">
        <v>5</v>
      </c>
      <c r="B15" s="10" t="s">
        <v>29</v>
      </c>
      <c r="C15" s="123">
        <v>165</v>
      </c>
      <c r="D15" s="3">
        <v>144.4</v>
      </c>
      <c r="E15" s="17">
        <v>2.42</v>
      </c>
      <c r="F15" s="3">
        <f t="shared" si="1"/>
        <v>144.4</v>
      </c>
      <c r="G15" s="3">
        <f>Лист1!G18</f>
        <v>144.4</v>
      </c>
      <c r="H15" s="199">
        <v>0</v>
      </c>
      <c r="I15" s="3">
        <f t="shared" si="2"/>
        <v>2.42</v>
      </c>
      <c r="J15" s="3">
        <f>Лист1!J18</f>
        <v>1.5</v>
      </c>
      <c r="K15" s="3">
        <f t="shared" si="3"/>
        <v>1.5</v>
      </c>
      <c r="L15" s="41">
        <f t="shared" si="0"/>
        <v>100</v>
      </c>
      <c r="M15" s="122">
        <v>1.7</v>
      </c>
      <c r="N15" s="13"/>
      <c r="O15" s="13"/>
    </row>
    <row r="16" spans="1:15" s="5" customFormat="1" ht="14.1" customHeight="1" x14ac:dyDescent="0.25">
      <c r="A16" s="120">
        <v>6</v>
      </c>
      <c r="B16" s="10" t="s">
        <v>30</v>
      </c>
      <c r="C16" s="123">
        <v>71</v>
      </c>
      <c r="D16" s="3">
        <v>142.75</v>
      </c>
      <c r="E16" s="17">
        <v>1.56</v>
      </c>
      <c r="F16" s="3">
        <f t="shared" si="1"/>
        <v>142.75</v>
      </c>
      <c r="G16" s="3">
        <f>Лист1!G19</f>
        <v>142.75</v>
      </c>
      <c r="H16" s="3">
        <f>Лист1!H19</f>
        <v>0</v>
      </c>
      <c r="I16" s="3">
        <f t="shared" si="2"/>
        <v>1.56</v>
      </c>
      <c r="J16" s="3">
        <f>Лист1!J19</f>
        <v>1.5</v>
      </c>
      <c r="K16" s="3">
        <f t="shared" si="3"/>
        <v>1.5</v>
      </c>
      <c r="L16" s="41">
        <f t="shared" si="0"/>
        <v>100</v>
      </c>
      <c r="M16" s="122">
        <v>1.8</v>
      </c>
      <c r="N16" s="13"/>
      <c r="O16" s="13"/>
    </row>
    <row r="17" spans="1:33" s="5" customFormat="1" ht="14.1" customHeight="1" x14ac:dyDescent="0.25">
      <c r="A17" s="120">
        <v>7</v>
      </c>
      <c r="B17" s="9" t="s">
        <v>31</v>
      </c>
      <c r="C17" s="121">
        <v>327</v>
      </c>
      <c r="D17" s="3">
        <v>131.6</v>
      </c>
      <c r="E17" s="17">
        <v>3.27</v>
      </c>
      <c r="F17" s="3">
        <f t="shared" si="1"/>
        <v>131.6</v>
      </c>
      <c r="G17" s="3">
        <f>Лист1!G20</f>
        <v>131.5</v>
      </c>
      <c r="H17" s="3">
        <f>Лист1!H20</f>
        <v>0.32699999999998142</v>
      </c>
      <c r="I17" s="3">
        <f t="shared" si="2"/>
        <v>2.9430000000000187</v>
      </c>
      <c r="J17" s="3">
        <f>Лист1!J20</f>
        <v>2.38</v>
      </c>
      <c r="K17" s="3">
        <f t="shared" si="3"/>
        <v>2.38</v>
      </c>
      <c r="L17" s="41">
        <f t="shared" si="0"/>
        <v>90.000000000000583</v>
      </c>
      <c r="M17" s="122">
        <v>2.25</v>
      </c>
      <c r="N17" s="13"/>
      <c r="O17" s="13"/>
    </row>
    <row r="18" spans="1:33" s="5" customFormat="1" ht="14.1" customHeight="1" x14ac:dyDescent="0.25">
      <c r="A18" s="120">
        <v>8</v>
      </c>
      <c r="B18" s="11" t="s">
        <v>32</v>
      </c>
      <c r="C18" s="124">
        <v>70</v>
      </c>
      <c r="D18" s="3">
        <v>127.4</v>
      </c>
      <c r="E18" s="17">
        <v>1.75</v>
      </c>
      <c r="F18" s="3">
        <f t="shared" si="1"/>
        <v>127.4</v>
      </c>
      <c r="G18" s="3">
        <f>Лист1!G21</f>
        <v>127.3</v>
      </c>
      <c r="H18" s="3">
        <f>Лист1!H21</f>
        <v>7.000000000000596E-2</v>
      </c>
      <c r="I18" s="3">
        <f t="shared" si="2"/>
        <v>1.6799999999999939</v>
      </c>
      <c r="J18" s="3">
        <f>Лист1!J21</f>
        <v>2.5499999999999998</v>
      </c>
      <c r="K18" s="3">
        <f t="shared" si="3"/>
        <v>2.5499999999999998</v>
      </c>
      <c r="L18" s="41">
        <f t="shared" si="0"/>
        <v>95.999999999999659</v>
      </c>
      <c r="M18" s="122">
        <v>2.2999999999999998</v>
      </c>
      <c r="N18" s="13"/>
      <c r="O18" s="13"/>
    </row>
    <row r="19" spans="1:33" s="5" customFormat="1" x14ac:dyDescent="0.25">
      <c r="A19" s="120">
        <v>9</v>
      </c>
      <c r="B19" s="6" t="s">
        <v>33</v>
      </c>
      <c r="C19" s="125">
        <v>638</v>
      </c>
      <c r="D19" s="3">
        <v>113.9</v>
      </c>
      <c r="E19" s="17">
        <v>15.7</v>
      </c>
      <c r="F19" s="3">
        <f t="shared" si="1"/>
        <v>113.9</v>
      </c>
      <c r="G19" s="3">
        <f>Лист1!G22</f>
        <v>113.79</v>
      </c>
      <c r="H19" s="3">
        <v>0</v>
      </c>
      <c r="I19" s="3">
        <f t="shared" si="2"/>
        <v>15.7</v>
      </c>
      <c r="J19" s="3">
        <f>Лист1!J22</f>
        <v>2.7</v>
      </c>
      <c r="K19" s="3">
        <f>J19</f>
        <v>2.7</v>
      </c>
      <c r="L19" s="41">
        <f t="shared" si="0"/>
        <v>100</v>
      </c>
      <c r="M19" s="122">
        <v>2.4500000000000002</v>
      </c>
      <c r="N19" s="13"/>
      <c r="O19" s="13"/>
    </row>
    <row r="20" spans="1:33" s="5" customFormat="1" ht="24.75" x14ac:dyDescent="0.25">
      <c r="A20" s="120">
        <v>10</v>
      </c>
      <c r="B20" s="6" t="s">
        <v>34</v>
      </c>
      <c r="C20" s="126">
        <v>170</v>
      </c>
      <c r="D20" s="3">
        <v>99.81</v>
      </c>
      <c r="E20" s="17">
        <v>3.75</v>
      </c>
      <c r="F20" s="3">
        <f t="shared" si="1"/>
        <v>99.81</v>
      </c>
      <c r="G20" s="3">
        <f>Лист1!G23</f>
        <v>99.71</v>
      </c>
      <c r="H20" s="3">
        <f>Лист1!H23</f>
        <v>0.1700000000000145</v>
      </c>
      <c r="I20" s="3">
        <f t="shared" si="2"/>
        <v>3.5799999999999854</v>
      </c>
      <c r="J20" s="3">
        <f>Лист1!J23</f>
        <v>2</v>
      </c>
      <c r="K20" s="3">
        <f t="shared" si="3"/>
        <v>2</v>
      </c>
      <c r="L20" s="41">
        <f t="shared" si="0"/>
        <v>95.466666666666271</v>
      </c>
      <c r="M20" s="122">
        <v>2.5</v>
      </c>
      <c r="N20" s="13"/>
      <c r="O20" s="13"/>
    </row>
    <row r="21" spans="1:33" s="5" customFormat="1" ht="12" customHeight="1" x14ac:dyDescent="0.25">
      <c r="A21" s="120"/>
      <c r="B21" s="22" t="s">
        <v>35</v>
      </c>
      <c r="C21" s="36">
        <f>SUM(C11:C20)</f>
        <v>2635.2139999999999</v>
      </c>
      <c r="D21" s="23"/>
      <c r="E21" s="25">
        <f>SUM(E11:E20)</f>
        <v>58.59</v>
      </c>
      <c r="F21" s="23"/>
      <c r="G21" s="37"/>
      <c r="H21" s="25">
        <f>SUM(H11:H20)</f>
        <v>1.6041673999999997</v>
      </c>
      <c r="I21" s="25">
        <f>SUM(I11:I20)</f>
        <v>56.985832600000009</v>
      </c>
      <c r="J21" s="23"/>
      <c r="K21" s="23"/>
      <c r="L21" s="29">
        <f>I21*100/E21</f>
        <v>97.26204574159415</v>
      </c>
      <c r="M21" s="127"/>
      <c r="N21" s="13"/>
      <c r="O21" s="13">
        <f>I21+H21-E21</f>
        <v>0</v>
      </c>
      <c r="AG21" s="221">
        <f>I21+H21-E21</f>
        <v>0</v>
      </c>
    </row>
    <row r="22" spans="1:33" s="5" customFormat="1" x14ac:dyDescent="0.25">
      <c r="A22" s="120"/>
      <c r="B22" s="8" t="s">
        <v>36</v>
      </c>
      <c r="C22" s="128"/>
      <c r="D22" s="28"/>
      <c r="E22" s="28"/>
      <c r="F22" s="28"/>
      <c r="G22" s="129"/>
      <c r="H22" s="28"/>
      <c r="I22" s="130"/>
      <c r="J22" s="130"/>
      <c r="K22" s="130"/>
      <c r="L22" s="131"/>
      <c r="M22" s="122"/>
      <c r="N22" s="13"/>
      <c r="O22" s="13"/>
    </row>
    <row r="23" spans="1:33" s="5" customFormat="1" ht="14.1" customHeight="1" x14ac:dyDescent="0.25">
      <c r="A23" s="40">
        <v>11</v>
      </c>
      <c r="B23" s="6" t="s">
        <v>38</v>
      </c>
      <c r="C23" s="132">
        <v>137</v>
      </c>
      <c r="D23" s="3">
        <v>191.61</v>
      </c>
      <c r="E23" s="17">
        <v>1.4039999999999999</v>
      </c>
      <c r="F23" s="3">
        <f t="shared" ref="F23:F24" si="4">D23</f>
        <v>191.61</v>
      </c>
      <c r="G23" s="3">
        <f>Лист1!G26</f>
        <v>191.61</v>
      </c>
      <c r="H23" s="3">
        <f>Лист1!H26</f>
        <v>0</v>
      </c>
      <c r="I23" s="3">
        <f t="shared" ref="I23:I28" si="5">E23-H23</f>
        <v>1.4039999999999999</v>
      </c>
      <c r="J23" s="3">
        <f>Лист1!J26</f>
        <v>0.09</v>
      </c>
      <c r="K23" s="3">
        <f t="shared" ref="K23:K28" si="6">J23</f>
        <v>0.09</v>
      </c>
      <c r="L23" s="41">
        <f>I23*100/E23</f>
        <v>99.999999999999986</v>
      </c>
      <c r="M23" s="122">
        <v>0.15</v>
      </c>
      <c r="N23" s="13"/>
      <c r="O23" s="13"/>
    </row>
    <row r="24" spans="1:33" s="5" customFormat="1" ht="14.1" customHeight="1" x14ac:dyDescent="0.25">
      <c r="A24" s="40">
        <v>12</v>
      </c>
      <c r="B24" s="6" t="s">
        <v>39</v>
      </c>
      <c r="C24" s="132">
        <v>88</v>
      </c>
      <c r="D24" s="3">
        <v>203</v>
      </c>
      <c r="E24" s="17">
        <v>1.3</v>
      </c>
      <c r="F24" s="3">
        <f t="shared" si="4"/>
        <v>203</v>
      </c>
      <c r="G24" s="3">
        <f>Лист1!G27</f>
        <v>202.7</v>
      </c>
      <c r="H24" s="3">
        <f>Лист1!H27</f>
        <v>0.15000000000000013</v>
      </c>
      <c r="I24" s="3">
        <f t="shared" si="5"/>
        <v>1.1499999999999999</v>
      </c>
      <c r="J24" s="3">
        <f>Лист1!J27</f>
        <v>0.01</v>
      </c>
      <c r="K24" s="3">
        <f t="shared" si="6"/>
        <v>0.01</v>
      </c>
      <c r="L24" s="41">
        <f>I24*100/E24</f>
        <v>88.461538461538453</v>
      </c>
      <c r="M24" s="122">
        <v>0.02</v>
      </c>
      <c r="N24" s="13"/>
      <c r="O24" s="13"/>
    </row>
    <row r="25" spans="1:33" s="5" customFormat="1" ht="14.1" customHeight="1" x14ac:dyDescent="0.25">
      <c r="A25" s="120">
        <v>13</v>
      </c>
      <c r="B25" s="9" t="s">
        <v>40</v>
      </c>
      <c r="C25" s="121">
        <v>234</v>
      </c>
      <c r="D25" s="133">
        <v>182.5</v>
      </c>
      <c r="E25" s="134">
        <v>3.93</v>
      </c>
      <c r="F25" s="3">
        <f t="shared" ref="F25:F28" si="7">D25</f>
        <v>182.5</v>
      </c>
      <c r="G25" s="3">
        <f>Лист1!G28</f>
        <v>182.5</v>
      </c>
      <c r="H25" s="3">
        <v>0</v>
      </c>
      <c r="I25" s="3">
        <f t="shared" si="5"/>
        <v>3.93</v>
      </c>
      <c r="J25" s="3">
        <f>Лист1!J28</f>
        <v>0.1</v>
      </c>
      <c r="K25" s="3">
        <f t="shared" si="6"/>
        <v>0.1</v>
      </c>
      <c r="L25" s="41">
        <f t="shared" ref="L25:L27" si="8">I25*100/E25</f>
        <v>100</v>
      </c>
      <c r="M25" s="122">
        <v>0.21</v>
      </c>
      <c r="N25" s="13"/>
      <c r="O25" s="13"/>
    </row>
    <row r="26" spans="1:33" s="5" customFormat="1" ht="14.1" customHeight="1" x14ac:dyDescent="0.25">
      <c r="A26" s="120">
        <v>14</v>
      </c>
      <c r="B26" s="135" t="s">
        <v>41</v>
      </c>
      <c r="C26" s="136">
        <v>65</v>
      </c>
      <c r="D26" s="3">
        <v>192.5</v>
      </c>
      <c r="E26" s="17">
        <v>1.07</v>
      </c>
      <c r="F26" s="3">
        <f t="shared" si="7"/>
        <v>192.5</v>
      </c>
      <c r="G26" s="3">
        <f>Лист1!G29</f>
        <v>192.25</v>
      </c>
      <c r="H26" s="3">
        <f>Лист1!H29</f>
        <v>0.16250000000000001</v>
      </c>
      <c r="I26" s="3">
        <f t="shared" si="5"/>
        <v>0.90750000000000008</v>
      </c>
      <c r="J26" s="3">
        <f>Лист1!J29</f>
        <v>0.01</v>
      </c>
      <c r="K26" s="3">
        <f t="shared" si="6"/>
        <v>0.01</v>
      </c>
      <c r="L26" s="41">
        <f t="shared" si="8"/>
        <v>84.813084112149539</v>
      </c>
      <c r="M26" s="122">
        <v>0.01</v>
      </c>
      <c r="N26" s="13"/>
      <c r="O26" s="13"/>
    </row>
    <row r="27" spans="1:33" s="5" customFormat="1" ht="14.1" customHeight="1" x14ac:dyDescent="0.25">
      <c r="A27" s="120">
        <v>15</v>
      </c>
      <c r="B27" s="11" t="s">
        <v>42</v>
      </c>
      <c r="C27" s="124">
        <v>97</v>
      </c>
      <c r="D27" s="3">
        <v>179.1</v>
      </c>
      <c r="E27" s="17">
        <v>1.75</v>
      </c>
      <c r="F27" s="3">
        <f t="shared" si="7"/>
        <v>179.1</v>
      </c>
      <c r="G27" s="3">
        <f>Лист1!G30</f>
        <v>179.11</v>
      </c>
      <c r="H27" s="3">
        <v>0</v>
      </c>
      <c r="I27" s="3">
        <f t="shared" si="5"/>
        <v>1.75</v>
      </c>
      <c r="J27" s="3">
        <f>Лист1!J30</f>
        <v>0.13</v>
      </c>
      <c r="K27" s="3">
        <f t="shared" si="6"/>
        <v>0.13</v>
      </c>
      <c r="L27" s="41">
        <f t="shared" si="8"/>
        <v>100</v>
      </c>
      <c r="M27" s="122">
        <v>0.22</v>
      </c>
      <c r="N27" s="13"/>
      <c r="O27" s="13"/>
    </row>
    <row r="28" spans="1:33" s="5" customFormat="1" ht="14.1" customHeight="1" x14ac:dyDescent="0.25">
      <c r="A28" s="120">
        <v>16</v>
      </c>
      <c r="B28" s="11" t="s">
        <v>43</v>
      </c>
      <c r="C28" s="137">
        <v>95</v>
      </c>
      <c r="D28" s="138">
        <v>174.03</v>
      </c>
      <c r="E28" s="139">
        <v>1.03</v>
      </c>
      <c r="F28" s="3">
        <f t="shared" si="7"/>
        <v>174.03</v>
      </c>
      <c r="G28" s="3">
        <f>Лист1!G31</f>
        <v>174.04</v>
      </c>
      <c r="H28" s="3">
        <v>0</v>
      </c>
      <c r="I28" s="3">
        <f t="shared" si="5"/>
        <v>1.03</v>
      </c>
      <c r="J28" s="3">
        <f>Лист1!J31</f>
        <v>0.15</v>
      </c>
      <c r="K28" s="138">
        <f t="shared" si="6"/>
        <v>0.15</v>
      </c>
      <c r="L28" s="41">
        <f>I28*100/E28</f>
        <v>100</v>
      </c>
      <c r="M28" s="122">
        <v>0.26</v>
      </c>
      <c r="N28" s="13"/>
      <c r="O28" s="13"/>
    </row>
    <row r="29" spans="1:33" s="5" customFormat="1" ht="14.1" customHeight="1" x14ac:dyDescent="0.25">
      <c r="A29" s="120"/>
      <c r="B29" s="22" t="s">
        <v>35</v>
      </c>
      <c r="C29" s="140">
        <f>SUM(C23:C28)</f>
        <v>716</v>
      </c>
      <c r="D29" s="23"/>
      <c r="E29" s="25">
        <f>E23+E24+E25+E26+E27+E28</f>
        <v>10.484</v>
      </c>
      <c r="F29" s="24"/>
      <c r="G29" s="42"/>
      <c r="H29" s="25">
        <f>H23+H24+H25+H26+H27+H28</f>
        <v>0.31250000000000011</v>
      </c>
      <c r="I29" s="25">
        <f>I23+I24+I25+I26+I27+I28</f>
        <v>10.1715</v>
      </c>
      <c r="J29" s="24"/>
      <c r="K29" s="24"/>
      <c r="L29" s="29">
        <f>I29*100/E29</f>
        <v>97.019267455169782</v>
      </c>
      <c r="M29" s="141"/>
      <c r="N29" s="13"/>
      <c r="O29" s="13">
        <f>I29+H29-E29</f>
        <v>0</v>
      </c>
      <c r="AG29" s="221">
        <f>I29+H29-E29</f>
        <v>0</v>
      </c>
    </row>
    <row r="30" spans="1:33" s="5" customFormat="1" ht="14.1" customHeight="1" x14ac:dyDescent="0.25">
      <c r="A30" s="120"/>
      <c r="B30" s="142" t="s">
        <v>44</v>
      </c>
      <c r="C30" s="128"/>
      <c r="D30" s="143"/>
      <c r="E30" s="143"/>
      <c r="F30" s="143"/>
      <c r="G30" s="144"/>
      <c r="H30" s="143"/>
      <c r="I30" s="143"/>
      <c r="J30" s="130"/>
      <c r="K30" s="130"/>
      <c r="L30" s="145"/>
      <c r="M30" s="143"/>
      <c r="N30" s="13"/>
      <c r="O30" s="13"/>
    </row>
    <row r="31" spans="1:33" s="5" customFormat="1" ht="14.1" customHeight="1" x14ac:dyDescent="0.25">
      <c r="A31" s="120">
        <v>17</v>
      </c>
      <c r="B31" s="9" t="s">
        <v>45</v>
      </c>
      <c r="C31" s="121">
        <v>57</v>
      </c>
      <c r="D31" s="133">
        <v>189.5</v>
      </c>
      <c r="E31" s="134">
        <v>1.19</v>
      </c>
      <c r="F31" s="3">
        <f t="shared" ref="F31:F33" si="9">D31</f>
        <v>189.5</v>
      </c>
      <c r="G31" s="133">
        <f>Лист1!G34</f>
        <v>189.48</v>
      </c>
      <c r="H31" s="3">
        <v>0</v>
      </c>
      <c r="I31" s="3">
        <f>E31-H31</f>
        <v>1.19</v>
      </c>
      <c r="J31" s="3">
        <f>Лист1!J34</f>
        <v>0.02</v>
      </c>
      <c r="K31" s="3">
        <f>J31</f>
        <v>0.02</v>
      </c>
      <c r="L31" s="41">
        <f t="shared" ref="L31:L33" si="10">I31*100/E31</f>
        <v>100</v>
      </c>
      <c r="M31" s="122">
        <v>0.05</v>
      </c>
      <c r="N31" s="13"/>
      <c r="O31" s="13"/>
    </row>
    <row r="32" spans="1:33" s="5" customFormat="1" ht="14.1" customHeight="1" x14ac:dyDescent="0.25">
      <c r="A32" s="120">
        <v>18</v>
      </c>
      <c r="B32" s="135" t="s">
        <v>46</v>
      </c>
      <c r="C32" s="136">
        <v>104</v>
      </c>
      <c r="D32" s="3">
        <v>185.5</v>
      </c>
      <c r="E32" s="17">
        <v>1.83</v>
      </c>
      <c r="F32" s="3">
        <f t="shared" si="9"/>
        <v>185.5</v>
      </c>
      <c r="G32" s="133">
        <f>Лист1!G35</f>
        <v>185.49</v>
      </c>
      <c r="H32" s="3">
        <v>0</v>
      </c>
      <c r="I32" s="3">
        <f>E32-H32</f>
        <v>1.83</v>
      </c>
      <c r="J32" s="3">
        <f>Лист1!J35</f>
        <v>0.02</v>
      </c>
      <c r="K32" s="3">
        <f>J32</f>
        <v>0.02</v>
      </c>
      <c r="L32" s="41">
        <f t="shared" si="10"/>
        <v>100</v>
      </c>
      <c r="M32" s="122">
        <v>0.06</v>
      </c>
      <c r="N32" s="13"/>
      <c r="O32" s="13"/>
    </row>
    <row r="33" spans="1:33" s="5" customFormat="1" ht="14.1" customHeight="1" x14ac:dyDescent="0.25">
      <c r="A33" s="120">
        <v>19</v>
      </c>
      <c r="B33" s="15" t="s">
        <v>47</v>
      </c>
      <c r="C33" s="137">
        <v>64</v>
      </c>
      <c r="D33" s="138">
        <v>180.6</v>
      </c>
      <c r="E33" s="139">
        <v>1.02</v>
      </c>
      <c r="F33" s="3">
        <f t="shared" si="9"/>
        <v>180.6</v>
      </c>
      <c r="G33" s="133">
        <f>Лист1!G36</f>
        <v>180.56</v>
      </c>
      <c r="H33" s="3">
        <f>Лист1!H36</f>
        <v>2.5599999999994908E-2</v>
      </c>
      <c r="I33" s="3">
        <f>E33-H33</f>
        <v>0.99440000000000506</v>
      </c>
      <c r="J33" s="3">
        <f>Лист1!J36</f>
        <v>0.03</v>
      </c>
      <c r="K33" s="138">
        <f>J33</f>
        <v>0.03</v>
      </c>
      <c r="L33" s="41">
        <f t="shared" si="10"/>
        <v>97.490196078431865</v>
      </c>
      <c r="M33" s="122">
        <v>0.06</v>
      </c>
      <c r="N33" s="13"/>
      <c r="O33" s="13"/>
    </row>
    <row r="34" spans="1:33" s="5" customFormat="1" ht="14.1" customHeight="1" x14ac:dyDescent="0.25">
      <c r="A34" s="120"/>
      <c r="B34" s="22" t="s">
        <v>35</v>
      </c>
      <c r="C34" s="140">
        <f>SUM(C31:C33)</f>
        <v>225</v>
      </c>
      <c r="D34" s="23"/>
      <c r="E34" s="25">
        <f>SUM(E31:E33)</f>
        <v>4.04</v>
      </c>
      <c r="F34" s="24"/>
      <c r="G34" s="42"/>
      <c r="H34" s="25">
        <f>SUM(H31:H33)</f>
        <v>2.5599999999994908E-2</v>
      </c>
      <c r="I34" s="25">
        <f>SUM(I31:I33)</f>
        <v>4.0144000000000055</v>
      </c>
      <c r="J34" s="24"/>
      <c r="K34" s="24"/>
      <c r="L34" s="29">
        <f>I34*100/E34</f>
        <v>99.366336633663508</v>
      </c>
      <c r="M34" s="141"/>
      <c r="N34" s="13"/>
      <c r="O34" s="13">
        <f>I34+H34-E34</f>
        <v>0</v>
      </c>
      <c r="AG34" s="221">
        <f>I34+H34-E34</f>
        <v>0</v>
      </c>
    </row>
    <row r="35" spans="1:33" s="5" customFormat="1" ht="14.1" customHeight="1" x14ac:dyDescent="0.25">
      <c r="A35" s="120"/>
      <c r="B35" s="8" t="s">
        <v>48</v>
      </c>
      <c r="C35" s="128"/>
      <c r="D35" s="130"/>
      <c r="E35" s="130"/>
      <c r="F35" s="130"/>
      <c r="G35" s="146"/>
      <c r="H35" s="130"/>
      <c r="I35" s="130"/>
      <c r="J35" s="130"/>
      <c r="K35" s="147"/>
      <c r="L35" s="41"/>
      <c r="M35" s="122"/>
      <c r="N35" s="13"/>
      <c r="O35" s="13"/>
    </row>
    <row r="36" spans="1:33" s="5" customFormat="1" ht="14.1" customHeight="1" x14ac:dyDescent="0.25">
      <c r="A36" s="120">
        <v>20</v>
      </c>
      <c r="B36" s="9" t="s">
        <v>49</v>
      </c>
      <c r="C36" s="121">
        <v>66.7</v>
      </c>
      <c r="D36" s="133">
        <v>182.5</v>
      </c>
      <c r="E36" s="134">
        <v>1.08</v>
      </c>
      <c r="F36" s="3">
        <f t="shared" ref="F36:F38" si="11">D36</f>
        <v>182.5</v>
      </c>
      <c r="G36" s="133">
        <f>Лист1!G39</f>
        <v>182.3</v>
      </c>
      <c r="H36" s="3">
        <f>Лист1!H39</f>
        <v>0.13339999999999244</v>
      </c>
      <c r="I36" s="3">
        <f>E36-H36</f>
        <v>0.94660000000000766</v>
      </c>
      <c r="J36" s="3">
        <f>Лист1!J39</f>
        <v>0.08</v>
      </c>
      <c r="K36" s="133">
        <f t="shared" ref="K36" si="12">J36</f>
        <v>0.08</v>
      </c>
      <c r="L36" s="41">
        <f t="shared" ref="L36:L38" si="13">I36*100/E36</f>
        <v>87.648148148148849</v>
      </c>
      <c r="M36" s="55">
        <v>0.04</v>
      </c>
      <c r="N36" s="13"/>
      <c r="O36" s="13"/>
    </row>
    <row r="37" spans="1:33" s="5" customFormat="1" ht="14.1" customHeight="1" x14ac:dyDescent="0.25">
      <c r="A37" s="120">
        <v>21</v>
      </c>
      <c r="B37" s="135" t="s">
        <v>50</v>
      </c>
      <c r="C37" s="136">
        <v>62.8</v>
      </c>
      <c r="D37" s="3">
        <v>177</v>
      </c>
      <c r="E37" s="17">
        <v>1.41</v>
      </c>
      <c r="F37" s="3">
        <f t="shared" si="11"/>
        <v>177</v>
      </c>
      <c r="G37" s="133">
        <f>Лист1!G40</f>
        <v>176.75</v>
      </c>
      <c r="H37" s="3">
        <f>Лист1!H40</f>
        <v>0.157</v>
      </c>
      <c r="I37" s="3">
        <f>E37-H37</f>
        <v>1.2529999999999999</v>
      </c>
      <c r="J37" s="3">
        <f>Лист1!J40</f>
        <v>0.08</v>
      </c>
      <c r="K37" s="133">
        <f>J37</f>
        <v>0.08</v>
      </c>
      <c r="L37" s="41">
        <f t="shared" si="13"/>
        <v>88.865248226950342</v>
      </c>
      <c r="M37" s="55">
        <v>0.05</v>
      </c>
      <c r="N37" s="13"/>
      <c r="O37" s="13"/>
    </row>
    <row r="38" spans="1:33" s="5" customFormat="1" ht="14.1" customHeight="1" x14ac:dyDescent="0.25">
      <c r="A38" s="120">
        <v>22</v>
      </c>
      <c r="B38" s="11" t="s">
        <v>51</v>
      </c>
      <c r="C38" s="124">
        <v>56</v>
      </c>
      <c r="D38" s="138">
        <v>175.25</v>
      </c>
      <c r="E38" s="139">
        <v>1.17</v>
      </c>
      <c r="F38" s="3">
        <f t="shared" si="11"/>
        <v>175.25</v>
      </c>
      <c r="G38" s="133">
        <f>Лист1!G41</f>
        <v>175.25</v>
      </c>
      <c r="H38" s="3">
        <v>0</v>
      </c>
      <c r="I38" s="3">
        <f>E38-H38</f>
        <v>1.17</v>
      </c>
      <c r="J38" s="3">
        <f>Лист1!J41</f>
        <v>0.1</v>
      </c>
      <c r="K38" s="133">
        <f>J38</f>
        <v>0.1</v>
      </c>
      <c r="L38" s="41">
        <f t="shared" si="13"/>
        <v>100</v>
      </c>
      <c r="M38" s="55">
        <v>0.06</v>
      </c>
      <c r="N38" s="13"/>
      <c r="O38" s="13"/>
    </row>
    <row r="39" spans="1:33" s="5" customFormat="1" ht="14.1" customHeight="1" x14ac:dyDescent="0.25">
      <c r="A39" s="120"/>
      <c r="B39" s="22" t="s">
        <v>35</v>
      </c>
      <c r="C39" s="36">
        <f>SUM(C36:C38)</f>
        <v>185.5</v>
      </c>
      <c r="D39" s="3"/>
      <c r="E39" s="148">
        <f>SUM(E36:E38)</f>
        <v>3.66</v>
      </c>
      <c r="F39" s="149"/>
      <c r="G39" s="150" t="s">
        <v>52</v>
      </c>
      <c r="H39" s="25">
        <f>SUM(H36:H38)</f>
        <v>0.29039999999999244</v>
      </c>
      <c r="I39" s="25">
        <f>SUM(I36:I38)</f>
        <v>3.3696000000000073</v>
      </c>
      <c r="J39" s="24"/>
      <c r="K39" s="152"/>
      <c r="L39" s="29">
        <f>I39*100/E39</f>
        <v>92.065573770491994</v>
      </c>
      <c r="M39" s="153"/>
      <c r="N39" s="13"/>
      <c r="O39" s="13"/>
      <c r="AG39" s="221">
        <f>I39+H39-E39</f>
        <v>0</v>
      </c>
    </row>
    <row r="40" spans="1:33" s="5" customFormat="1" ht="14.1" customHeight="1" x14ac:dyDescent="0.25">
      <c r="A40" s="120"/>
      <c r="B40" s="7" t="s">
        <v>53</v>
      </c>
      <c r="C40" s="154"/>
      <c r="D40" s="130"/>
      <c r="E40" s="130"/>
      <c r="F40" s="130"/>
      <c r="G40" s="146"/>
      <c r="H40" s="130"/>
      <c r="I40" s="130"/>
      <c r="J40" s="130"/>
      <c r="K40" s="130"/>
      <c r="L40" s="131"/>
      <c r="M40" s="122"/>
      <c r="N40" s="13"/>
      <c r="O40" s="13"/>
    </row>
    <row r="41" spans="1:33" s="5" customFormat="1" ht="14.1" customHeight="1" x14ac:dyDescent="0.25">
      <c r="A41" s="120">
        <v>23</v>
      </c>
      <c r="B41" s="155" t="s">
        <v>54</v>
      </c>
      <c r="C41" s="156">
        <v>184</v>
      </c>
      <c r="D41" s="157">
        <v>212.5</v>
      </c>
      <c r="E41" s="17">
        <v>2.4700000000000002</v>
      </c>
      <c r="F41" s="3">
        <f t="shared" ref="F41:F44" si="14">D41</f>
        <v>212.5</v>
      </c>
      <c r="G41" s="133">
        <f>Лист1!G44</f>
        <v>211.73</v>
      </c>
      <c r="H41" s="3">
        <f>Лист1!H44</f>
        <v>1.2</v>
      </c>
      <c r="I41" s="3">
        <f>E41-H41</f>
        <v>1.2700000000000002</v>
      </c>
      <c r="J41" s="3">
        <f>Лист1!J44</f>
        <v>0.15</v>
      </c>
      <c r="K41" s="3">
        <f t="shared" ref="K41:K43" si="15">J41</f>
        <v>0.15</v>
      </c>
      <c r="L41" s="41">
        <f t="shared" ref="L41:L50" si="16">I41*100/E41</f>
        <v>51.417004048583003</v>
      </c>
      <c r="M41" s="122">
        <v>0.1</v>
      </c>
      <c r="N41" s="13"/>
      <c r="O41" s="13"/>
    </row>
    <row r="42" spans="1:33" s="5" customFormat="1" ht="14.1" customHeight="1" x14ac:dyDescent="0.25">
      <c r="A42" s="120">
        <v>24</v>
      </c>
      <c r="B42" s="155" t="s">
        <v>55</v>
      </c>
      <c r="C42" s="158">
        <v>53</v>
      </c>
      <c r="D42" s="157">
        <v>195.5</v>
      </c>
      <c r="E42" s="17">
        <v>0.61</v>
      </c>
      <c r="F42" s="3">
        <f t="shared" si="14"/>
        <v>195.5</v>
      </c>
      <c r="G42" s="133">
        <f>Лист1!G45</f>
        <v>195.48</v>
      </c>
      <c r="H42" s="3">
        <v>0</v>
      </c>
      <c r="I42" s="3">
        <f t="shared" ref="I42:I50" si="17">E42-H42</f>
        <v>0.61</v>
      </c>
      <c r="J42" s="3">
        <f>Лист1!J45</f>
        <v>0.15</v>
      </c>
      <c r="K42" s="3">
        <f>J42</f>
        <v>0.15</v>
      </c>
      <c r="L42" s="41">
        <f t="shared" si="16"/>
        <v>100</v>
      </c>
      <c r="M42" s="122">
        <v>0.15</v>
      </c>
      <c r="N42" s="13"/>
      <c r="O42" s="13"/>
    </row>
    <row r="43" spans="1:33" s="5" customFormat="1" ht="14.1" customHeight="1" x14ac:dyDescent="0.25">
      <c r="A43" s="120">
        <v>25</v>
      </c>
      <c r="B43" s="155" t="s">
        <v>56</v>
      </c>
      <c r="C43" s="158">
        <v>159</v>
      </c>
      <c r="D43" s="157">
        <v>191.7</v>
      </c>
      <c r="E43" s="17">
        <v>1.74</v>
      </c>
      <c r="F43" s="3">
        <f t="shared" si="14"/>
        <v>191.7</v>
      </c>
      <c r="G43" s="133">
        <f>Лист1!G46</f>
        <v>191.54</v>
      </c>
      <c r="H43" s="3">
        <f>Лист1!H46</f>
        <v>0.21</v>
      </c>
      <c r="I43" s="3">
        <f t="shared" si="17"/>
        <v>1.53</v>
      </c>
      <c r="J43" s="3">
        <f>Лист1!J46</f>
        <v>0.15</v>
      </c>
      <c r="K43" s="3">
        <f t="shared" si="15"/>
        <v>0.15</v>
      </c>
      <c r="L43" s="41">
        <f t="shared" si="16"/>
        <v>87.931034482758619</v>
      </c>
      <c r="M43" s="122">
        <v>0.15</v>
      </c>
      <c r="N43" s="13"/>
      <c r="O43" s="13"/>
    </row>
    <row r="44" spans="1:33" s="5" customFormat="1" ht="14.1" customHeight="1" x14ac:dyDescent="0.25">
      <c r="A44" s="120">
        <v>26</v>
      </c>
      <c r="B44" s="155" t="s">
        <v>57</v>
      </c>
      <c r="C44" s="158">
        <v>353</v>
      </c>
      <c r="D44" s="157">
        <v>189.5</v>
      </c>
      <c r="E44" s="17">
        <v>1.93</v>
      </c>
      <c r="F44" s="3">
        <f t="shared" si="14"/>
        <v>189.5</v>
      </c>
      <c r="G44" s="133">
        <f>Лист1!G47</f>
        <v>189.49</v>
      </c>
      <c r="H44" s="3">
        <v>0</v>
      </c>
      <c r="I44" s="3">
        <f t="shared" si="17"/>
        <v>1.93</v>
      </c>
      <c r="J44" s="3">
        <f>Лист1!J47</f>
        <v>0.25</v>
      </c>
      <c r="K44" s="3">
        <f>J44</f>
        <v>0.25</v>
      </c>
      <c r="L44" s="41">
        <f t="shared" si="16"/>
        <v>100</v>
      </c>
      <c r="M44" s="122">
        <v>0.2</v>
      </c>
      <c r="N44" s="13"/>
      <c r="O44" s="13"/>
    </row>
    <row r="45" spans="1:33" s="5" customFormat="1" ht="14.1" customHeight="1" x14ac:dyDescent="0.25">
      <c r="A45" s="159">
        <v>27</v>
      </c>
      <c r="B45" s="160" t="s">
        <v>58</v>
      </c>
      <c r="C45" s="158">
        <v>55.5</v>
      </c>
      <c r="D45" s="157">
        <v>186</v>
      </c>
      <c r="E45" s="134">
        <v>1.07</v>
      </c>
      <c r="F45" s="3">
        <f t="shared" ref="F45:F50" si="18">D45</f>
        <v>186</v>
      </c>
      <c r="G45" s="133">
        <f>Лист1!G48</f>
        <v>185.76</v>
      </c>
      <c r="H45" s="133">
        <f>Лист1!H48</f>
        <v>0.12</v>
      </c>
      <c r="I45" s="133">
        <f t="shared" si="17"/>
        <v>0.95000000000000007</v>
      </c>
      <c r="J45" s="133">
        <f>Лист1!J48</f>
        <v>0.3</v>
      </c>
      <c r="K45" s="133">
        <f t="shared" ref="K45:K50" si="19">J45</f>
        <v>0.3</v>
      </c>
      <c r="L45" s="161">
        <f t="shared" si="16"/>
        <v>88.785046728971963</v>
      </c>
      <c r="M45" s="162">
        <v>0.25</v>
      </c>
      <c r="N45" s="13"/>
      <c r="O45" s="13"/>
    </row>
    <row r="46" spans="1:33" s="5" customFormat="1" ht="14.1" customHeight="1" x14ac:dyDescent="0.25">
      <c r="A46" s="120">
        <v>28</v>
      </c>
      <c r="B46" s="155" t="s">
        <v>59</v>
      </c>
      <c r="C46" s="158">
        <v>90</v>
      </c>
      <c r="D46" s="157">
        <v>182.4</v>
      </c>
      <c r="E46" s="17">
        <v>1.47</v>
      </c>
      <c r="F46" s="3">
        <f t="shared" si="18"/>
        <v>182.4</v>
      </c>
      <c r="G46" s="3">
        <f>Лист1!G49</f>
        <v>182.38</v>
      </c>
      <c r="H46" s="3">
        <f>Лист1!H49</f>
        <v>0.02</v>
      </c>
      <c r="I46" s="3">
        <f t="shared" si="17"/>
        <v>1.45</v>
      </c>
      <c r="J46" s="3">
        <f>Лист1!J49</f>
        <v>0.3</v>
      </c>
      <c r="K46" s="3">
        <f>J46</f>
        <v>0.3</v>
      </c>
      <c r="L46" s="41">
        <f t="shared" si="16"/>
        <v>98.639455782312922</v>
      </c>
      <c r="M46" s="122">
        <v>0.3</v>
      </c>
      <c r="N46" s="13"/>
      <c r="O46" s="13"/>
    </row>
    <row r="47" spans="1:33" s="5" customFormat="1" ht="14.1" customHeight="1" x14ac:dyDescent="0.25">
      <c r="A47" s="120">
        <v>29</v>
      </c>
      <c r="B47" s="9" t="s">
        <v>60</v>
      </c>
      <c r="C47" s="163">
        <v>58</v>
      </c>
      <c r="D47" s="133">
        <v>173</v>
      </c>
      <c r="E47" s="134">
        <v>1.1299999999999999</v>
      </c>
      <c r="F47" s="3">
        <f t="shared" si="18"/>
        <v>173</v>
      </c>
      <c r="G47" s="3">
        <f>Лист1!G50</f>
        <v>173</v>
      </c>
      <c r="H47" s="3">
        <v>0</v>
      </c>
      <c r="I47" s="3">
        <f t="shared" si="17"/>
        <v>1.1299999999999999</v>
      </c>
      <c r="J47" s="3">
        <f>Лист1!J50</f>
        <v>0.1</v>
      </c>
      <c r="K47" s="3">
        <f>J47</f>
        <v>0.1</v>
      </c>
      <c r="L47" s="41">
        <f t="shared" si="16"/>
        <v>100</v>
      </c>
      <c r="M47" s="122">
        <v>0.35</v>
      </c>
      <c r="N47" s="13"/>
      <c r="O47" s="13"/>
    </row>
    <row r="48" spans="1:33" s="5" customFormat="1" ht="14.1" customHeight="1" x14ac:dyDescent="0.25">
      <c r="A48" s="120">
        <v>30</v>
      </c>
      <c r="B48" s="155" t="s">
        <v>61</v>
      </c>
      <c r="C48" s="123">
        <v>68</v>
      </c>
      <c r="D48" s="3">
        <v>169</v>
      </c>
      <c r="E48" s="17">
        <v>1.2</v>
      </c>
      <c r="F48" s="3">
        <f t="shared" si="18"/>
        <v>169</v>
      </c>
      <c r="G48" s="3">
        <f>Лист1!G51</f>
        <v>168.93</v>
      </c>
      <c r="H48" s="3">
        <f>Лист1!H51</f>
        <v>4.7599999999995361E-2</v>
      </c>
      <c r="I48" s="3">
        <f t="shared" si="17"/>
        <v>1.1524000000000045</v>
      </c>
      <c r="J48" s="3">
        <f>Лист1!J51</f>
        <v>0.1</v>
      </c>
      <c r="K48" s="3">
        <f t="shared" si="19"/>
        <v>0.1</v>
      </c>
      <c r="L48" s="41">
        <f t="shared" si="16"/>
        <v>96.033333333333715</v>
      </c>
      <c r="M48" s="122">
        <v>0.4</v>
      </c>
      <c r="N48" s="13"/>
      <c r="O48" s="13"/>
    </row>
    <row r="49" spans="1:33" s="5" customFormat="1" ht="14.1" customHeight="1" x14ac:dyDescent="0.25">
      <c r="A49" s="120">
        <v>31</v>
      </c>
      <c r="B49" s="10" t="s">
        <v>62</v>
      </c>
      <c r="C49" s="164">
        <v>102</v>
      </c>
      <c r="D49" s="3">
        <v>163</v>
      </c>
      <c r="E49" s="17">
        <v>2.5</v>
      </c>
      <c r="F49" s="3">
        <f t="shared" si="18"/>
        <v>163</v>
      </c>
      <c r="G49" s="3">
        <f>Лист1!G52</f>
        <v>163.01</v>
      </c>
      <c r="H49" s="3">
        <v>0</v>
      </c>
      <c r="I49" s="3">
        <f t="shared" si="17"/>
        <v>2.5</v>
      </c>
      <c r="J49" s="3">
        <f>Лист1!J52</f>
        <v>0.1</v>
      </c>
      <c r="K49" s="3">
        <f t="shared" si="19"/>
        <v>0.1</v>
      </c>
      <c r="L49" s="41">
        <f t="shared" si="16"/>
        <v>100</v>
      </c>
      <c r="M49" s="122">
        <v>0.45</v>
      </c>
      <c r="N49" s="13"/>
      <c r="O49" s="13"/>
    </row>
    <row r="50" spans="1:33" s="5" customFormat="1" ht="14.1" customHeight="1" x14ac:dyDescent="0.25">
      <c r="A50" s="120">
        <v>32</v>
      </c>
      <c r="B50" s="135" t="s">
        <v>63</v>
      </c>
      <c r="C50" s="136">
        <v>78</v>
      </c>
      <c r="D50" s="138">
        <v>160.1</v>
      </c>
      <c r="E50" s="139">
        <v>1.28</v>
      </c>
      <c r="F50" s="3">
        <f t="shared" si="18"/>
        <v>160.1</v>
      </c>
      <c r="G50" s="3">
        <f>Лист1!G53</f>
        <v>160.47999999999999</v>
      </c>
      <c r="H50" s="3">
        <v>0</v>
      </c>
      <c r="I50" s="3">
        <f t="shared" si="17"/>
        <v>1.28</v>
      </c>
      <c r="J50" s="3">
        <f>Лист1!J53</f>
        <v>0.2</v>
      </c>
      <c r="K50" s="138">
        <f t="shared" si="19"/>
        <v>0.2</v>
      </c>
      <c r="L50" s="41">
        <f t="shared" si="16"/>
        <v>100</v>
      </c>
      <c r="M50" s="122">
        <v>0.5</v>
      </c>
      <c r="N50" s="13"/>
      <c r="O50" s="13"/>
    </row>
    <row r="51" spans="1:33" s="5" customFormat="1" ht="14.1" customHeight="1" x14ac:dyDescent="0.25">
      <c r="A51" s="120"/>
      <c r="B51" s="22" t="s">
        <v>35</v>
      </c>
      <c r="C51" s="165">
        <f>SUM(C41:C50)</f>
        <v>1200.5</v>
      </c>
      <c r="D51" s="138"/>
      <c r="E51" s="25">
        <f>E41+E42+E43+E44+E45+E46+E47+E48+E49+E50</f>
        <v>15.4</v>
      </c>
      <c r="F51" s="151"/>
      <c r="G51" s="42"/>
      <c r="H51" s="25">
        <f>H41+H42+H43+H44+H45+H46+H47+H48+H49+H50</f>
        <v>1.5975999999999952</v>
      </c>
      <c r="I51" s="25">
        <f>I41+I42+I43+I44+I45+I46+I47+I48+I49+I50</f>
        <v>13.802400000000004</v>
      </c>
      <c r="J51" s="24"/>
      <c r="K51" s="166"/>
      <c r="L51" s="29">
        <f>I51*100/E51</f>
        <v>89.62597402597406</v>
      </c>
      <c r="M51" s="167"/>
      <c r="N51" s="13"/>
      <c r="O51" s="13">
        <f>I51+H51-E51</f>
        <v>0</v>
      </c>
      <c r="AG51" s="221">
        <f>I51+H51-E51</f>
        <v>0</v>
      </c>
    </row>
    <row r="52" spans="1:33" s="5" customFormat="1" ht="14.1" customHeight="1" x14ac:dyDescent="0.25">
      <c r="A52" s="120"/>
      <c r="B52" s="168" t="s">
        <v>64</v>
      </c>
      <c r="C52" s="169"/>
      <c r="D52" s="123"/>
      <c r="E52" s="170"/>
      <c r="F52" s="171"/>
      <c r="G52" s="172"/>
      <c r="H52" s="171"/>
      <c r="I52" s="171"/>
      <c r="J52" s="123"/>
      <c r="K52" s="123"/>
      <c r="L52" s="173"/>
      <c r="M52" s="174"/>
      <c r="N52" s="13"/>
      <c r="O52" s="13"/>
    </row>
    <row r="53" spans="1:33" s="5" customFormat="1" ht="14.1" customHeight="1" x14ac:dyDescent="0.25">
      <c r="A53" s="120">
        <v>33</v>
      </c>
      <c r="B53" s="155" t="s">
        <v>65</v>
      </c>
      <c r="C53" s="126">
        <v>73.430000000000007</v>
      </c>
      <c r="D53" s="147">
        <v>217.9</v>
      </c>
      <c r="E53" s="17">
        <v>1.1200000000000001</v>
      </c>
      <c r="F53" s="3">
        <f t="shared" ref="F53:F64" si="20">D53</f>
        <v>217.9</v>
      </c>
      <c r="G53" s="3">
        <f>Лист1!G56</f>
        <v>217.72</v>
      </c>
      <c r="H53" s="3">
        <f>Лист1!H56</f>
        <v>0.13</v>
      </c>
      <c r="I53" s="3">
        <f>E53-H53</f>
        <v>0.9900000000000001</v>
      </c>
      <c r="J53" s="3">
        <f>Лист1!J56</f>
        <v>7.0000000000000007E-2</v>
      </c>
      <c r="K53" s="3">
        <f>J53</f>
        <v>7.0000000000000007E-2</v>
      </c>
      <c r="L53" s="41">
        <f t="shared" ref="L53:L64" si="21">I53*100/E53</f>
        <v>88.392857142857153</v>
      </c>
      <c r="M53" s="122">
        <v>0.01</v>
      </c>
      <c r="N53" s="13"/>
      <c r="O53" s="13"/>
    </row>
    <row r="54" spans="1:33" s="5" customFormat="1" ht="14.1" customHeight="1" x14ac:dyDescent="0.25">
      <c r="A54" s="106"/>
      <c r="B54" s="32"/>
      <c r="C54" s="241" t="s">
        <v>2</v>
      </c>
      <c r="D54" s="242"/>
      <c r="E54" s="243"/>
      <c r="F54" s="244" t="s">
        <v>3</v>
      </c>
      <c r="G54" s="245"/>
      <c r="H54" s="246"/>
      <c r="I54" s="246"/>
      <c r="J54" s="246"/>
      <c r="K54" s="247"/>
      <c r="L54" s="234" t="s">
        <v>4</v>
      </c>
      <c r="M54" s="250" t="s">
        <v>5</v>
      </c>
      <c r="N54" s="13"/>
      <c r="O54" s="13"/>
    </row>
    <row r="55" spans="1:33" s="5" customFormat="1" ht="14.1" customHeight="1" x14ac:dyDescent="0.25">
      <c r="A55" s="107"/>
      <c r="B55" s="233" t="s">
        <v>6</v>
      </c>
      <c r="C55" s="108" t="s">
        <v>7</v>
      </c>
      <c r="D55" s="73" t="s">
        <v>8</v>
      </c>
      <c r="E55" s="73" t="s">
        <v>9</v>
      </c>
      <c r="F55" s="76" t="s">
        <v>10</v>
      </c>
      <c r="G55" s="73" t="s">
        <v>11</v>
      </c>
      <c r="H55" s="73" t="s">
        <v>12</v>
      </c>
      <c r="I55" s="76" t="s">
        <v>13</v>
      </c>
      <c r="J55" s="73" t="s">
        <v>14</v>
      </c>
      <c r="K55" s="234" t="s">
        <v>83</v>
      </c>
      <c r="L55" s="248"/>
      <c r="M55" s="251"/>
      <c r="N55" s="13"/>
      <c r="O55" s="13"/>
    </row>
    <row r="56" spans="1:33" s="5" customFormat="1" ht="14.1" customHeight="1" x14ac:dyDescent="0.25">
      <c r="A56" s="107"/>
      <c r="B56" s="233"/>
      <c r="C56" s="109"/>
      <c r="D56" s="110"/>
      <c r="E56" s="102" t="s">
        <v>15</v>
      </c>
      <c r="F56" s="76" t="s">
        <v>16</v>
      </c>
      <c r="G56" s="102" t="s">
        <v>17</v>
      </c>
      <c r="H56" s="102" t="s">
        <v>18</v>
      </c>
      <c r="I56" s="76"/>
      <c r="J56" s="101" t="s">
        <v>19</v>
      </c>
      <c r="K56" s="248"/>
      <c r="L56" s="248"/>
      <c r="M56" s="251"/>
      <c r="N56" s="13"/>
      <c r="O56" s="13"/>
    </row>
    <row r="57" spans="1:33" s="5" customFormat="1" ht="14.1" customHeight="1" x14ac:dyDescent="0.25">
      <c r="A57" s="107"/>
      <c r="B57" s="109"/>
      <c r="C57" s="109"/>
      <c r="D57" s="110"/>
      <c r="E57" s="85"/>
      <c r="F57" s="76" t="s">
        <v>17</v>
      </c>
      <c r="G57" s="102"/>
      <c r="H57" s="85"/>
      <c r="I57" s="33"/>
      <c r="J57" s="102"/>
      <c r="K57" s="248"/>
      <c r="L57" s="248"/>
      <c r="M57" s="251"/>
      <c r="N57" s="13"/>
      <c r="O57" s="13"/>
    </row>
    <row r="58" spans="1:33" s="5" customFormat="1" ht="22.5" customHeight="1" x14ac:dyDescent="0.25">
      <c r="A58" s="111"/>
      <c r="B58" s="34"/>
      <c r="C58" s="34" t="s">
        <v>20</v>
      </c>
      <c r="D58" s="112" t="s">
        <v>21</v>
      </c>
      <c r="E58" s="103" t="s">
        <v>22</v>
      </c>
      <c r="F58" s="87" t="s">
        <v>21</v>
      </c>
      <c r="G58" s="103" t="s">
        <v>21</v>
      </c>
      <c r="H58" s="103" t="s">
        <v>22</v>
      </c>
      <c r="I58" s="76" t="s">
        <v>22</v>
      </c>
      <c r="J58" s="103" t="s">
        <v>23</v>
      </c>
      <c r="K58" s="249"/>
      <c r="L58" s="249"/>
      <c r="M58" s="252"/>
      <c r="N58" s="13"/>
      <c r="O58" s="13"/>
    </row>
    <row r="59" spans="1:33" s="5" customFormat="1" ht="14.1" customHeight="1" x14ac:dyDescent="0.25">
      <c r="A59" s="106">
        <v>1</v>
      </c>
      <c r="B59" s="113">
        <v>2</v>
      </c>
      <c r="C59" s="113">
        <v>3</v>
      </c>
      <c r="D59" s="113">
        <v>4</v>
      </c>
      <c r="E59" s="113">
        <v>5</v>
      </c>
      <c r="F59" s="113">
        <v>6</v>
      </c>
      <c r="G59" s="114">
        <v>7</v>
      </c>
      <c r="H59" s="113">
        <v>8</v>
      </c>
      <c r="I59" s="113">
        <v>9</v>
      </c>
      <c r="J59" s="113">
        <v>10</v>
      </c>
      <c r="K59" s="113">
        <v>11</v>
      </c>
      <c r="L59" s="113">
        <v>12</v>
      </c>
      <c r="M59" s="115">
        <v>13</v>
      </c>
      <c r="N59" s="13"/>
      <c r="O59" s="13"/>
    </row>
    <row r="60" spans="1:33" s="5" customFormat="1" ht="14.1" customHeight="1" x14ac:dyDescent="0.25">
      <c r="A60" s="120">
        <v>34</v>
      </c>
      <c r="B60" s="155" t="s">
        <v>66</v>
      </c>
      <c r="C60" s="126">
        <v>158</v>
      </c>
      <c r="D60" s="147">
        <v>211.5</v>
      </c>
      <c r="E60" s="17">
        <v>1.02</v>
      </c>
      <c r="F60" s="3">
        <f t="shared" si="20"/>
        <v>211.5</v>
      </c>
      <c r="G60" s="3">
        <f>Лист1!G57</f>
        <v>211.2</v>
      </c>
      <c r="H60" s="3">
        <f>Лист1!H57</f>
        <v>0.28999999999999998</v>
      </c>
      <c r="I60" s="3">
        <f>E60-H60</f>
        <v>0.73</v>
      </c>
      <c r="J60" s="3">
        <f>Лист1!J57</f>
        <v>0.08</v>
      </c>
      <c r="K60" s="3">
        <f>J60</f>
        <v>0.08</v>
      </c>
      <c r="L60" s="41">
        <f t="shared" si="21"/>
        <v>71.568627450980387</v>
      </c>
      <c r="M60" s="122">
        <v>0.04</v>
      </c>
      <c r="N60" s="13"/>
      <c r="O60" s="13"/>
    </row>
    <row r="61" spans="1:33" s="5" customFormat="1" ht="14.1" customHeight="1" x14ac:dyDescent="0.25">
      <c r="A61" s="120">
        <v>35</v>
      </c>
      <c r="B61" s="155" t="s">
        <v>67</v>
      </c>
      <c r="C61" s="126">
        <v>156.4</v>
      </c>
      <c r="D61" s="147">
        <v>189.2</v>
      </c>
      <c r="E61" s="17">
        <v>1.58</v>
      </c>
      <c r="F61" s="3">
        <f t="shared" si="20"/>
        <v>189.2</v>
      </c>
      <c r="G61" s="3">
        <f>Лист1!G64</f>
        <v>188.9</v>
      </c>
      <c r="H61" s="3">
        <f>Лист1!H64</f>
        <v>0.31</v>
      </c>
      <c r="I61" s="3">
        <f>E61-H61</f>
        <v>1.27</v>
      </c>
      <c r="J61" s="3">
        <f>Лист1!J64</f>
        <v>0.09</v>
      </c>
      <c r="K61" s="3">
        <f>J61</f>
        <v>0.09</v>
      </c>
      <c r="L61" s="41">
        <f t="shared" si="21"/>
        <v>80.379746835443029</v>
      </c>
      <c r="M61" s="122">
        <v>0.06</v>
      </c>
      <c r="N61" s="13"/>
      <c r="O61" s="13"/>
    </row>
    <row r="62" spans="1:33" s="5" customFormat="1" ht="14.1" customHeight="1" x14ac:dyDescent="0.25">
      <c r="A62" s="120">
        <v>36</v>
      </c>
      <c r="B62" s="155" t="s">
        <v>68</v>
      </c>
      <c r="C62" s="126">
        <v>109.5</v>
      </c>
      <c r="D62" s="147">
        <v>184.5</v>
      </c>
      <c r="E62" s="17">
        <v>1.45</v>
      </c>
      <c r="F62" s="3">
        <f t="shared" si="20"/>
        <v>184.5</v>
      </c>
      <c r="G62" s="3">
        <f>Лист1!G65</f>
        <v>184.28</v>
      </c>
      <c r="H62" s="3">
        <f>Лист1!H65</f>
        <v>0.24</v>
      </c>
      <c r="I62" s="3">
        <f>E62-H62</f>
        <v>1.21</v>
      </c>
      <c r="J62" s="3">
        <f>Лист1!J65</f>
        <v>0.08</v>
      </c>
      <c r="K62" s="3">
        <f>J62</f>
        <v>0.08</v>
      </c>
      <c r="L62" s="41">
        <f t="shared" si="21"/>
        <v>83.448275862068968</v>
      </c>
      <c r="M62" s="122">
        <v>7.0000000000000007E-2</v>
      </c>
      <c r="N62" s="13"/>
      <c r="O62" s="13"/>
    </row>
    <row r="63" spans="1:33" s="5" customFormat="1" ht="14.1" customHeight="1" x14ac:dyDescent="0.25">
      <c r="A63" s="120">
        <v>37</v>
      </c>
      <c r="B63" s="160" t="s">
        <v>69</v>
      </c>
      <c r="C63" s="163">
        <v>105</v>
      </c>
      <c r="D63" s="3">
        <v>182.6</v>
      </c>
      <c r="E63" s="17">
        <v>1.7</v>
      </c>
      <c r="F63" s="3">
        <f t="shared" si="20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41" t="s">
        <v>37</v>
      </c>
      <c r="M63" s="122">
        <v>0.08</v>
      </c>
      <c r="N63" s="13"/>
      <c r="O63" s="13"/>
    </row>
    <row r="64" spans="1:33" s="5" customFormat="1" ht="14.1" customHeight="1" x14ac:dyDescent="0.25">
      <c r="A64" s="120">
        <v>38</v>
      </c>
      <c r="B64" s="10" t="s">
        <v>70</v>
      </c>
      <c r="C64" s="123">
        <v>124.8</v>
      </c>
      <c r="D64" s="3">
        <v>97.97</v>
      </c>
      <c r="E64" s="17">
        <v>2.5</v>
      </c>
      <c r="F64" s="3">
        <f t="shared" si="20"/>
        <v>97.97</v>
      </c>
      <c r="G64" s="3">
        <f>Лист1!G67</f>
        <v>97.97</v>
      </c>
      <c r="H64" s="3">
        <f>Лист1!H67</f>
        <v>0</v>
      </c>
      <c r="I64" s="3">
        <f>E64-H64</f>
        <v>2.5</v>
      </c>
      <c r="J64" s="3">
        <f>Лист1!J67</f>
        <v>0.15</v>
      </c>
      <c r="K64" s="3">
        <f>J64</f>
        <v>0.15</v>
      </c>
      <c r="L64" s="41">
        <f t="shared" si="21"/>
        <v>100</v>
      </c>
      <c r="M64" s="122">
        <v>0.15</v>
      </c>
      <c r="N64" s="13"/>
      <c r="O64" s="13"/>
    </row>
    <row r="65" spans="1:34" s="5" customFormat="1" ht="14.1" customHeight="1" x14ac:dyDescent="0.25">
      <c r="A65" s="120"/>
      <c r="B65" s="22" t="s">
        <v>35</v>
      </c>
      <c r="C65" s="175">
        <f>C53+C60+C61+C62+C63+C64</f>
        <v>727.13</v>
      </c>
      <c r="D65" s="176"/>
      <c r="E65" s="177">
        <f>E53+E60+E61+E62+E64</f>
        <v>7.67</v>
      </c>
      <c r="F65" s="178"/>
      <c r="G65" s="179"/>
      <c r="H65" s="25">
        <f>H53+H60+H61+H62+H64</f>
        <v>0.97</v>
      </c>
      <c r="I65" s="25">
        <f>I53+I60+I61+I62+I64</f>
        <v>6.7</v>
      </c>
      <c r="J65" s="24"/>
      <c r="K65" s="24"/>
      <c r="L65" s="29">
        <f>I65*100/E65</f>
        <v>87.353324641460233</v>
      </c>
      <c r="M65" s="141"/>
      <c r="N65" s="13"/>
      <c r="O65" s="13">
        <f>I65+H65-E65</f>
        <v>0</v>
      </c>
    </row>
    <row r="66" spans="1:34" s="5" customFormat="1" ht="14.1" customHeight="1" x14ac:dyDescent="0.25">
      <c r="A66" s="120"/>
      <c r="B66" s="7" t="s">
        <v>71</v>
      </c>
      <c r="C66" s="180"/>
      <c r="D66" s="181"/>
      <c r="E66" s="182"/>
      <c r="F66" s="181"/>
      <c r="G66" s="183"/>
      <c r="H66" s="181"/>
      <c r="I66" s="181"/>
      <c r="J66" s="138"/>
      <c r="K66" s="181"/>
      <c r="L66" s="184"/>
      <c r="M66" s="181"/>
      <c r="N66" s="13"/>
      <c r="O66" s="13"/>
    </row>
    <row r="67" spans="1:34" s="5" customFormat="1" ht="14.1" customHeight="1" x14ac:dyDescent="0.25">
      <c r="A67" s="120">
        <v>39</v>
      </c>
      <c r="B67" s="6" t="s">
        <v>72</v>
      </c>
      <c r="C67" s="185">
        <v>78</v>
      </c>
      <c r="D67" s="186">
        <v>174.5</v>
      </c>
      <c r="E67" s="187">
        <v>1.1000000000000001</v>
      </c>
      <c r="F67" s="3">
        <f t="shared" ref="F67:F68" si="22">D67</f>
        <v>174.5</v>
      </c>
      <c r="G67" s="3">
        <v>174.16</v>
      </c>
      <c r="H67" s="17">
        <v>0.27</v>
      </c>
      <c r="I67" s="17">
        <f t="shared" ref="I67:I68" si="23">E67-H67</f>
        <v>0.83000000000000007</v>
      </c>
      <c r="J67" s="3">
        <v>1.4999999999999999E-2</v>
      </c>
      <c r="K67" s="3">
        <f>J67</f>
        <v>1.4999999999999999E-2</v>
      </c>
      <c r="L67" s="41">
        <v>76</v>
      </c>
      <c r="M67" s="3">
        <v>0.02</v>
      </c>
      <c r="N67" s="13"/>
      <c r="O67" s="13"/>
    </row>
    <row r="68" spans="1:34" s="5" customFormat="1" ht="14.1" customHeight="1" x14ac:dyDescent="0.25">
      <c r="A68" s="120">
        <v>40</v>
      </c>
      <c r="B68" s="6" t="s">
        <v>73</v>
      </c>
      <c r="C68" s="126">
        <v>220</v>
      </c>
      <c r="D68" s="147">
        <v>168.8</v>
      </c>
      <c r="E68" s="17">
        <v>4.8</v>
      </c>
      <c r="F68" s="3">
        <f t="shared" si="22"/>
        <v>168.8</v>
      </c>
      <c r="G68" s="3">
        <f>Лист1!G71</f>
        <v>168.43</v>
      </c>
      <c r="H68" s="17">
        <f>Лист1!H71</f>
        <v>0.81400000000001005</v>
      </c>
      <c r="I68" s="17">
        <f t="shared" si="23"/>
        <v>3.98599999999999</v>
      </c>
      <c r="J68" s="3">
        <f>Лист1!J71</f>
        <v>0</v>
      </c>
      <c r="K68" s="3">
        <f>J68</f>
        <v>0</v>
      </c>
      <c r="L68" s="41">
        <f t="shared" ref="L68" si="24">I68*100/E68</f>
        <v>83.041666666666458</v>
      </c>
      <c r="M68" s="122">
        <v>7.0000000000000007E-2</v>
      </c>
      <c r="N68" s="13"/>
      <c r="O68" s="13"/>
    </row>
    <row r="69" spans="1:34" s="5" customFormat="1" ht="14.1" customHeight="1" x14ac:dyDescent="0.25">
      <c r="A69" s="120"/>
      <c r="B69" s="22" t="s">
        <v>35</v>
      </c>
      <c r="C69" s="140">
        <f>SUM(C67:C68)</f>
        <v>298</v>
      </c>
      <c r="D69" s="23"/>
      <c r="E69" s="188">
        <f>SUM(E67:E68)</f>
        <v>5.9</v>
      </c>
      <c r="F69" s="24"/>
      <c r="G69" s="189"/>
      <c r="H69" s="25">
        <f>SUM(H67:H68)</f>
        <v>1.0840000000000101</v>
      </c>
      <c r="I69" s="25">
        <f>SUM(I67:I68)</f>
        <v>4.8159999999999901</v>
      </c>
      <c r="J69" s="25"/>
      <c r="K69" s="149"/>
      <c r="L69" s="29">
        <f>I69*100/E69</f>
        <v>81.627118644067622</v>
      </c>
      <c r="M69" s="141"/>
      <c r="N69" s="13"/>
      <c r="O69" s="13">
        <f>I69+H69-E69</f>
        <v>0</v>
      </c>
      <c r="AG69" s="222">
        <f>I69+H69-E69</f>
        <v>0</v>
      </c>
    </row>
    <row r="70" spans="1:34" s="5" customFormat="1" ht="14.1" customHeight="1" x14ac:dyDescent="0.25">
      <c r="A70" s="120"/>
      <c r="B70" s="117" t="s">
        <v>74</v>
      </c>
      <c r="C70" s="128"/>
      <c r="D70" s="130"/>
      <c r="E70" s="190"/>
      <c r="F70" s="190"/>
      <c r="G70" s="191"/>
      <c r="H70" s="190"/>
      <c r="I70" s="190"/>
      <c r="J70" s="190"/>
      <c r="K70" s="190"/>
      <c r="L70" s="192"/>
      <c r="M70" s="30"/>
      <c r="N70" s="13"/>
      <c r="O70" s="13"/>
    </row>
    <row r="71" spans="1:34" s="5" customFormat="1" ht="14.1" customHeight="1" x14ac:dyDescent="0.25">
      <c r="A71" s="120">
        <v>41</v>
      </c>
      <c r="B71" s="10" t="s">
        <v>75</v>
      </c>
      <c r="C71" s="123">
        <v>54.1</v>
      </c>
      <c r="D71" s="38">
        <v>152.5</v>
      </c>
      <c r="E71" s="193">
        <v>1.42</v>
      </c>
      <c r="F71" s="3">
        <f>D71</f>
        <v>152.5</v>
      </c>
      <c r="G71" s="3">
        <f>Лист1!G74</f>
        <v>149.93</v>
      </c>
      <c r="H71" s="17">
        <f>Лист1!H74</f>
        <v>1.3903699999999963</v>
      </c>
      <c r="I71" s="17">
        <f>E71-H71</f>
        <v>2.9630000000003598E-2</v>
      </c>
      <c r="J71" s="38">
        <f>Лист1!J74</f>
        <v>0</v>
      </c>
      <c r="K71" s="38">
        <f t="shared" ref="K71" si="25">J71</f>
        <v>0</v>
      </c>
      <c r="L71" s="41">
        <f>I71*100/E71</f>
        <v>2.0866197183101125</v>
      </c>
      <c r="M71" s="174">
        <v>0.05</v>
      </c>
      <c r="N71" s="13"/>
      <c r="O71" s="13">
        <f>I71+H71-E71</f>
        <v>0</v>
      </c>
      <c r="AG71" s="222">
        <f>I71+H71-E71</f>
        <v>0</v>
      </c>
    </row>
    <row r="72" spans="1:34" s="5" customFormat="1" ht="14.1" customHeight="1" x14ac:dyDescent="0.25">
      <c r="A72" s="120"/>
      <c r="B72" s="194" t="s">
        <v>76</v>
      </c>
      <c r="C72" s="195"/>
      <c r="D72" s="121"/>
      <c r="E72" s="196"/>
      <c r="F72" s="121"/>
      <c r="G72" s="197"/>
      <c r="H72" s="193"/>
      <c r="I72" s="17"/>
      <c r="J72" s="38"/>
      <c r="K72" s="121"/>
      <c r="L72" s="45"/>
      <c r="M72" s="121"/>
      <c r="N72" s="13"/>
      <c r="O72" s="13"/>
    </row>
    <row r="73" spans="1:34" s="5" customFormat="1" ht="14.1" customHeight="1" x14ac:dyDescent="0.25">
      <c r="A73" s="120">
        <v>42</v>
      </c>
      <c r="B73" s="198" t="s">
        <v>77</v>
      </c>
      <c r="C73" s="3">
        <v>59.6</v>
      </c>
      <c r="D73" s="199">
        <v>160</v>
      </c>
      <c r="E73" s="200">
        <v>1.19</v>
      </c>
      <c r="F73" s="3">
        <f>D73</f>
        <v>160</v>
      </c>
      <c r="G73" s="3">
        <f>Лист1!G76</f>
        <v>159.57</v>
      </c>
      <c r="H73" s="17">
        <f>Лист1!H76</f>
        <v>1.1000000000000001</v>
      </c>
      <c r="I73" s="17">
        <f>E73-H73</f>
        <v>8.9999999999999858E-2</v>
      </c>
      <c r="J73" s="38">
        <f>Лист1!J76</f>
        <v>0.01</v>
      </c>
      <c r="K73" s="199">
        <f>J73</f>
        <v>0.01</v>
      </c>
      <c r="L73" s="41">
        <f>I73*100/E73</f>
        <v>7.5630252100840218</v>
      </c>
      <c r="M73" s="201">
        <v>0.01</v>
      </c>
      <c r="N73" s="13"/>
      <c r="O73" s="13">
        <f>I73+H73-E73</f>
        <v>0</v>
      </c>
      <c r="AG73" s="222">
        <f>I73+H73-E73</f>
        <v>0</v>
      </c>
    </row>
    <row r="74" spans="1:34" s="5" customFormat="1" ht="14.1" customHeight="1" x14ac:dyDescent="0.25">
      <c r="A74" s="159"/>
      <c r="B74" s="7" t="s">
        <v>93</v>
      </c>
      <c r="C74" s="202"/>
      <c r="D74" s="123"/>
      <c r="E74" s="203"/>
      <c r="F74" s="123"/>
      <c r="G74" s="204"/>
      <c r="H74" s="123"/>
      <c r="I74" s="203"/>
      <c r="J74" s="123"/>
      <c r="K74" s="123"/>
      <c r="L74" s="205"/>
      <c r="M74" s="174"/>
      <c r="N74" s="13"/>
      <c r="O74" s="13"/>
    </row>
    <row r="75" spans="1:34" s="5" customFormat="1" ht="14.1" customHeight="1" x14ac:dyDescent="0.25">
      <c r="A75" s="40">
        <v>43</v>
      </c>
      <c r="B75" s="6" t="s">
        <v>94</v>
      </c>
      <c r="C75" s="206">
        <v>175</v>
      </c>
      <c r="D75" s="207">
        <v>97.2</v>
      </c>
      <c r="E75" s="208">
        <v>1.66</v>
      </c>
      <c r="F75" s="209">
        <f t="shared" ref="F75" si="26">D75</f>
        <v>97.2</v>
      </c>
      <c r="G75" s="199">
        <v>97.25</v>
      </c>
      <c r="H75" s="200">
        <v>0</v>
      </c>
      <c r="I75" s="17">
        <f>E75-H75</f>
        <v>1.66</v>
      </c>
      <c r="J75" s="200">
        <v>0.2</v>
      </c>
      <c r="K75" s="200">
        <f>J75</f>
        <v>0.2</v>
      </c>
      <c r="L75" s="26">
        <v>95</v>
      </c>
      <c r="M75" s="199">
        <v>89</v>
      </c>
      <c r="N75" s="13"/>
      <c r="O75" s="13">
        <f>I75+H75-E75</f>
        <v>0</v>
      </c>
      <c r="AG75" s="222">
        <f>I75+H75-E75</f>
        <v>0</v>
      </c>
    </row>
    <row r="76" spans="1:34" s="5" customFormat="1" ht="14.1" customHeight="1" x14ac:dyDescent="0.25">
      <c r="A76" s="40"/>
      <c r="B76" s="22" t="s">
        <v>78</v>
      </c>
      <c r="C76" s="154"/>
      <c r="D76" s="123"/>
      <c r="E76" s="203"/>
      <c r="F76" s="123"/>
      <c r="G76" s="204"/>
      <c r="H76" s="123"/>
      <c r="I76" s="203"/>
      <c r="J76" s="123"/>
      <c r="K76" s="123"/>
      <c r="L76" s="205"/>
      <c r="M76" s="174"/>
      <c r="N76" s="13"/>
      <c r="O76" s="13"/>
    </row>
    <row r="77" spans="1:34" s="5" customFormat="1" ht="14.1" customHeight="1" x14ac:dyDescent="0.25">
      <c r="A77" s="40">
        <v>44</v>
      </c>
      <c r="B77" s="15" t="s">
        <v>79</v>
      </c>
      <c r="C77" s="207">
        <v>135</v>
      </c>
      <c r="D77" s="207">
        <v>139.19999999999999</v>
      </c>
      <c r="E77" s="208">
        <v>2.16</v>
      </c>
      <c r="F77" s="209">
        <f>D77</f>
        <v>139.19999999999999</v>
      </c>
      <c r="G77" s="199">
        <v>139.22</v>
      </c>
      <c r="H77" s="200">
        <v>0</v>
      </c>
      <c r="I77" s="17">
        <f>E77-H77</f>
        <v>2.16</v>
      </c>
      <c r="J77" s="200">
        <v>0.1</v>
      </c>
      <c r="K77" s="200">
        <f>J77</f>
        <v>0.1</v>
      </c>
      <c r="L77" s="210">
        <v>98</v>
      </c>
      <c r="M77" s="199">
        <v>94</v>
      </c>
      <c r="N77" s="13"/>
      <c r="O77" s="13">
        <f>I77+H77-E77</f>
        <v>0</v>
      </c>
      <c r="AG77" s="222">
        <f>I77+H77-E77</f>
        <v>0</v>
      </c>
    </row>
    <row r="78" spans="1:34" s="5" customFormat="1" ht="14.1" customHeight="1" x14ac:dyDescent="0.25">
      <c r="A78" s="120"/>
      <c r="B78" s="22" t="s">
        <v>80</v>
      </c>
      <c r="C78" s="128"/>
      <c r="D78" s="123"/>
      <c r="E78" s="203"/>
      <c r="F78" s="123"/>
      <c r="G78" s="123"/>
      <c r="H78" s="123"/>
      <c r="I78" s="123"/>
      <c r="J78" s="123"/>
      <c r="K78" s="123"/>
      <c r="L78" s="205"/>
      <c r="M78" s="211"/>
      <c r="N78" s="13"/>
      <c r="O78" s="13"/>
    </row>
    <row r="79" spans="1:34" s="5" customFormat="1" ht="14.1" customHeight="1" x14ac:dyDescent="0.25">
      <c r="A79" s="120"/>
      <c r="B79" s="212" t="s">
        <v>81</v>
      </c>
      <c r="C79" s="104">
        <f>C21+C29+C34+C39+C51+C65+C69+C71+C73+C75+C77</f>
        <v>6411.0440000000008</v>
      </c>
      <c r="D79" s="3"/>
      <c r="E79" s="25">
        <f>E21+E29+E34+E39+E51+E65+E69+E71+E73+E77+E75</f>
        <v>112.17400000000001</v>
      </c>
      <c r="F79" s="24"/>
      <c r="G79" s="24"/>
      <c r="H79" s="25">
        <f>H21+H29+H34+H39+H51+H65+H67+H68+H71+H73+H77+H75</f>
        <v>8.3746373999999886</v>
      </c>
      <c r="I79" s="25">
        <f>I21+I29+I34+I39+I51+I65+I71+I73+I77+I75+I69</f>
        <v>103.79936260000001</v>
      </c>
      <c r="J79" s="24"/>
      <c r="K79" s="24"/>
      <c r="L79" s="29">
        <f>I79*100/E79</f>
        <v>92.534243764152123</v>
      </c>
      <c r="M79" s="30"/>
      <c r="N79" s="13"/>
      <c r="O79" s="13">
        <f>I79+H79-E79</f>
        <v>0</v>
      </c>
      <c r="AG79" s="220">
        <f>I79+H79-E79</f>
        <v>0</v>
      </c>
      <c r="AH79" s="222">
        <f>I79+H79-E79</f>
        <v>0</v>
      </c>
    </row>
    <row r="80" spans="1:34" s="5" customFormat="1" x14ac:dyDescent="0.25">
      <c r="A80" s="93"/>
      <c r="B80" s="237" t="s">
        <v>89</v>
      </c>
      <c r="C80" s="237"/>
      <c r="D80" s="237"/>
      <c r="E80" s="237"/>
      <c r="F80" s="237"/>
      <c r="G80" s="237"/>
      <c r="H80" s="237"/>
      <c r="I80" s="237"/>
      <c r="J80" s="237"/>
      <c r="K80" s="237"/>
      <c r="L80" s="237"/>
      <c r="M80" s="237"/>
      <c r="N80" s="14"/>
    </row>
    <row r="81" spans="1:34" s="5" customFormat="1" x14ac:dyDescent="0.25">
      <c r="A81" s="94">
        <v>1</v>
      </c>
      <c r="B81" s="92" t="s">
        <v>90</v>
      </c>
      <c r="C81" s="95">
        <v>116.98</v>
      </c>
      <c r="D81" s="95">
        <v>176.4</v>
      </c>
      <c r="E81" s="95">
        <v>2.36</v>
      </c>
      <c r="F81" s="3">
        <f t="shared" ref="F81:F83" si="27">D81</f>
        <v>176.4</v>
      </c>
      <c r="G81" s="3">
        <f>Лист1!G80</f>
        <v>175.7</v>
      </c>
      <c r="H81" s="3">
        <f>(D81-G81)*10000*C81/1000000</f>
        <v>0.81886000000002002</v>
      </c>
      <c r="I81" s="3">
        <f>E81-H81</f>
        <v>1.54113999999998</v>
      </c>
      <c r="J81" s="95">
        <f>Лист1!J80</f>
        <v>0.02</v>
      </c>
      <c r="K81" s="95">
        <f>J81</f>
        <v>0.02</v>
      </c>
      <c r="L81" s="26">
        <f>I81*100/E81</f>
        <v>65.302542372880509</v>
      </c>
      <c r="M81" s="95"/>
      <c r="N81" s="14"/>
      <c r="O81" s="27"/>
    </row>
    <row r="82" spans="1:34" x14ac:dyDescent="0.25">
      <c r="A82" s="96">
        <v>2</v>
      </c>
      <c r="B82" s="6" t="s">
        <v>91</v>
      </c>
      <c r="C82" s="3">
        <v>339</v>
      </c>
      <c r="D82" s="3">
        <v>169.5</v>
      </c>
      <c r="E82" s="3">
        <v>4.0599999999999996</v>
      </c>
      <c r="F82" s="3">
        <f t="shared" si="27"/>
        <v>169.5</v>
      </c>
      <c r="G82" s="3">
        <f>Лист1!G81</f>
        <v>169.02</v>
      </c>
      <c r="H82" s="3">
        <f>(D82-G82)*10000*C82/1000000</f>
        <v>1.6271999999999656</v>
      </c>
      <c r="I82" s="3">
        <f>E82-H82</f>
        <v>2.432800000000034</v>
      </c>
      <c r="J82" s="17">
        <f>Лист1!J81</f>
        <v>4.2000000000000003E-2</v>
      </c>
      <c r="K82" s="17">
        <f>J82</f>
        <v>4.2000000000000003E-2</v>
      </c>
      <c r="L82" s="26">
        <f>I82*100/E82</f>
        <v>59.921182266010696</v>
      </c>
      <c r="M82" s="3"/>
    </row>
    <row r="83" spans="1:34" x14ac:dyDescent="0.25">
      <c r="A83" s="96">
        <v>3</v>
      </c>
      <c r="B83" s="15" t="s">
        <v>92</v>
      </c>
      <c r="C83" s="3">
        <v>40.200000000000003</v>
      </c>
      <c r="D83" s="3">
        <v>180.1</v>
      </c>
      <c r="E83" s="3">
        <v>1</v>
      </c>
      <c r="F83" s="3">
        <f t="shared" si="27"/>
        <v>180.1</v>
      </c>
      <c r="G83" s="3">
        <f>Лист1!G82</f>
        <v>178.05</v>
      </c>
      <c r="H83" s="3">
        <f>(D83-G83)*10000*C83/1000000</f>
        <v>0.82409999999999317</v>
      </c>
      <c r="I83" s="3">
        <f>E83-H83</f>
        <v>0.17590000000000683</v>
      </c>
      <c r="J83" s="3">
        <f>Лист1!J82</f>
        <v>0</v>
      </c>
      <c r="K83" s="3">
        <v>0</v>
      </c>
      <c r="L83" s="26">
        <f>I83*100/E83</f>
        <v>17.590000000000682</v>
      </c>
      <c r="M83" s="3"/>
    </row>
    <row r="84" spans="1:34" x14ac:dyDescent="0.25">
      <c r="A84" s="97"/>
      <c r="B84" s="98"/>
      <c r="C84" s="24">
        <f>SUM(C81:C83)</f>
        <v>496.18</v>
      </c>
      <c r="D84" s="24"/>
      <c r="E84" s="24">
        <f>SUM(E81:E83)</f>
        <v>7.42</v>
      </c>
      <c r="F84" s="24"/>
      <c r="G84" s="99"/>
      <c r="H84" s="25">
        <f>SUM(H81:H83)</f>
        <v>3.2701599999999784</v>
      </c>
      <c r="I84" s="25">
        <f>SUM(I81:I83)</f>
        <v>4.1498400000000206</v>
      </c>
      <c r="J84" s="24"/>
      <c r="K84" s="24"/>
      <c r="L84" s="29">
        <f>I84*100/E84</f>
        <v>55.927762803234785</v>
      </c>
      <c r="M84" s="24"/>
      <c r="AG84" s="220">
        <f>I84+H84-E84</f>
        <v>0</v>
      </c>
    </row>
    <row r="85" spans="1:34" x14ac:dyDescent="0.25">
      <c r="A85" s="46"/>
      <c r="B85" s="47" t="s">
        <v>82</v>
      </c>
      <c r="C85" s="33"/>
      <c r="D85" s="33"/>
      <c r="E85" s="33"/>
      <c r="F85" s="33"/>
      <c r="G85" s="33"/>
      <c r="H85" s="33"/>
      <c r="I85" s="33"/>
      <c r="J85" s="33"/>
      <c r="K85" s="33"/>
      <c r="L85" s="48"/>
      <c r="M85" s="100" t="s">
        <v>95</v>
      </c>
    </row>
    <row r="88" spans="1:34" x14ac:dyDescent="0.25">
      <c r="AH88" s="223">
        <f>I79</f>
        <v>103.79936260000001</v>
      </c>
    </row>
  </sheetData>
  <mergeCells count="17">
    <mergeCell ref="K55:K58"/>
    <mergeCell ref="B80:M80"/>
    <mergeCell ref="N4:N8"/>
    <mergeCell ref="B5:B6"/>
    <mergeCell ref="K5:K8"/>
    <mergeCell ref="C54:E54"/>
    <mergeCell ref="F54:K54"/>
    <mergeCell ref="L54:L58"/>
    <mergeCell ref="M54:M58"/>
    <mergeCell ref="B55:B56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6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2025-06-17T07:50:08Z</cp:lastPrinted>
  <dcterms:created xsi:type="dcterms:W3CDTF">2023-05-23T07:28:04Z</dcterms:created>
  <dcterms:modified xsi:type="dcterms:W3CDTF">2025-06-24T07:31:33Z</dcterms:modified>
</cp:coreProperties>
</file>