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90" windowWidth="11235" windowHeight="10020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45621"/>
</workbook>
</file>

<file path=xl/calcChain.xml><?xml version="1.0" encoding="utf-8"?>
<calcChain xmlns="http://schemas.openxmlformats.org/spreadsheetml/2006/main">
  <c r="H81" i="1" l="1"/>
  <c r="I44" i="1"/>
  <c r="F17" i="4" l="1"/>
  <c r="F19" i="4"/>
  <c r="F11" i="4"/>
  <c r="K47" i="1" l="1"/>
  <c r="K46" i="1"/>
  <c r="H44" i="4" l="1"/>
  <c r="H71" i="1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41" i="1"/>
  <c r="H38" i="4" s="1"/>
  <c r="K15" i="1" l="1"/>
  <c r="K22" i="1" l="1"/>
  <c r="K23" i="1" l="1"/>
  <c r="K21" i="1"/>
  <c r="K20" i="1"/>
  <c r="G14" i="4" l="1"/>
  <c r="H39" i="1" l="1"/>
  <c r="E65" i="4" l="1"/>
  <c r="E68" i="1"/>
  <c r="E79" i="4"/>
  <c r="K67" i="4" l="1"/>
  <c r="I65" i="1" l="1"/>
  <c r="I64" i="1" l="1"/>
  <c r="H15" i="1" l="1"/>
  <c r="H12" i="4" s="1"/>
  <c r="H50" i="1" l="1"/>
  <c r="C78" i="1" l="1"/>
  <c r="C72" i="1"/>
  <c r="C68" i="1"/>
  <c r="C54" i="1"/>
  <c r="C42" i="1"/>
  <c r="C37" i="1"/>
  <c r="C32" i="1"/>
  <c r="C24" i="1"/>
  <c r="E29" i="4"/>
  <c r="E21" i="4"/>
  <c r="C79" i="4"/>
  <c r="E84" i="4"/>
  <c r="C84" i="4"/>
  <c r="E39" i="4"/>
  <c r="E34" i="4"/>
  <c r="E69" i="4"/>
  <c r="C69" i="4"/>
  <c r="C65" i="4"/>
  <c r="C51" i="4"/>
  <c r="C39" i="4"/>
  <c r="C34" i="4"/>
  <c r="C29" i="4"/>
  <c r="C21" i="4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K75" i="4"/>
  <c r="I75" i="4"/>
  <c r="F75" i="4"/>
  <c r="O75" i="4" l="1"/>
  <c r="AG75" i="4"/>
  <c r="K18" i="1"/>
  <c r="J83" i="4" l="1"/>
  <c r="J82" i="4"/>
  <c r="K82" i="4" s="1"/>
  <c r="J81" i="4"/>
  <c r="K81" i="4" s="1"/>
  <c r="G83" i="4"/>
  <c r="H83" i="4" s="1"/>
  <c r="G82" i="4"/>
  <c r="H82" i="4" s="1"/>
  <c r="G81" i="4"/>
  <c r="H81" i="4" s="1"/>
  <c r="I81" i="4" s="1"/>
  <c r="L81" i="4" s="1"/>
  <c r="F83" i="4"/>
  <c r="F82" i="4"/>
  <c r="F81" i="4"/>
  <c r="K81" i="1"/>
  <c r="I81" i="1"/>
  <c r="L81" i="1" s="1"/>
  <c r="E83" i="1"/>
  <c r="H82" i="1"/>
  <c r="I82" i="1" s="1"/>
  <c r="L82" i="1" s="1"/>
  <c r="F82" i="1"/>
  <c r="F81" i="1"/>
  <c r="K80" i="1"/>
  <c r="H80" i="1"/>
  <c r="F80" i="1"/>
  <c r="I82" i="4" l="1"/>
  <c r="H84" i="4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H32" i="4" s="1"/>
  <c r="E42" i="1"/>
  <c r="E37" i="1"/>
  <c r="E32" i="1"/>
  <c r="E24" i="1"/>
  <c r="H29" i="1" l="1"/>
  <c r="H26" i="4" s="1"/>
  <c r="H28" i="1"/>
  <c r="H25" i="4" s="1"/>
  <c r="H27" i="1" l="1"/>
  <c r="H24" i="4" s="1"/>
  <c r="I28" i="1" l="1"/>
  <c r="H34" i="1" l="1"/>
  <c r="H31" i="4" s="1"/>
  <c r="H31" i="1"/>
  <c r="H28" i="4" s="1"/>
  <c r="H30" i="1"/>
  <c r="H22" i="1"/>
  <c r="H19" i="4" s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7" i="1"/>
  <c r="H68" i="1" s="1"/>
  <c r="H40" i="1" l="1"/>
  <c r="L28" i="1" l="1"/>
  <c r="I31" i="1"/>
  <c r="I30" i="1" l="1"/>
  <c r="H17" i="1" l="1"/>
  <c r="H14" i="4" s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I52" i="1" s="1"/>
  <c r="H51" i="1"/>
  <c r="H48" i="4" s="1"/>
  <c r="I50" i="1"/>
  <c r="H42" i="1"/>
  <c r="H19" i="1"/>
  <c r="H16" i="4" s="1"/>
  <c r="H16" i="1"/>
  <c r="H13" i="4" s="1"/>
  <c r="H24" i="1" l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I23" i="4" l="1"/>
  <c r="B3" i="4"/>
  <c r="H64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I56" i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<sst xmlns="http://schemas.openxmlformats.org/spreadsheetml/2006/main" count="268" uniqueCount="97">
  <si>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</si>
  <si>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</si>
  <si>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</si>
  <si>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</si>
  <si>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</si>
  <si>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</si>
  <si>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</si>
  <si>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</si>
  <si>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</si>
  <si>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</si>
  <si>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</si>
  <si>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</si>
  <si>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</si>
  <si>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</si>
  <si>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</si>
  <si>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</si>
  <si>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</si>
  <si>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</si>
  <si>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</si>
  <si>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</si>
  <si>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</si>
  <si>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</si>
  <si>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</si>
  <si>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</si>
  <si>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</si>
  <si>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</si>
  <si>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</si>
  <si>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</si>
  <si>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</si>
  <si>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</si>
  <si>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</si>
  <si>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</si>
  <si>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</si>
  <si>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</si>
  <si>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</si>
  <si>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</si>
  <si>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</si>
  <si>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</si>
  <si>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</si>
  <si>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</si>
  <si>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</si>
  <si>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</si>
  <si>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</si>
  <si>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</si>
  <si>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</si>
  <si>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</si>
  <si>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</si>
  <si>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</si>
  <si>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</si>
  <si>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</si>
  <si>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</si>
  <si>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</si>
  <si>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</si>
  <si>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</si>
  <si>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</si>
  <si>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</si>
  <si>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</si>
  <si>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</si>
  <si>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</si>
  <si>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</si>
  <si>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</si>
  <si>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</si>
  <si>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</si>
  <si>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</si>
  <si>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</si>
  <si>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</si>
  <si>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</si>
  <si>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</si>
  <si>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</si>
  <si>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</si>
  <si>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</si>
  <si>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</si>
  <si>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</si>
  <si>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</si>
  <si>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</si>
  <si>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</si>
  <si>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</si>
  <si>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</si>
  <si>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</si>
  <si>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</si>
  <si>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</si>
  <si>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</si>
  <si>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</si>
  <si>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</si>
  <si>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</si>
  <si>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</si>
  <si>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</si>
  <si>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</si>
  <si>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</si>
  <si>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</si>
  <si>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</si>
  <si>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</si>
  <si>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</si>
  <si>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</si>
  <si>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</si>
  <si>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</si>
  <si>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станом на 16 вересня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</si>
</sst>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0" fillId="2" borderId="0" xfId="0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4"/>
  <sheetViews>
    <sheetView tabSelected="1" zoomScale="115" zoomScaleNormal="115" workbookViewId="0">
      <pane xSplit="14" ySplit="12" topLeftCell="O13" activePane="bottomRight" state="frozen"/>
      <selection pane="topRight"/>
      <selection pane="bottomLeft"/>
      <selection pane="bottomRight" activeCell="N84" sqref="A1:N84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28" t="s">
        <v>0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31"/>
    </row>
    <row r="5" spans="1:16" ht="13.5" customHeight="1" x14ac:dyDescent="0.25">
      <c r="A5" s="33"/>
      <c r="B5" s="228" t="s">
        <v>1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31"/>
    </row>
    <row r="6" spans="1:16" ht="12.75" customHeight="1" x14ac:dyDescent="0.25">
      <c r="A6" s="33"/>
      <c r="B6" s="229" t="s">
        <v>96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31"/>
    </row>
    <row r="7" spans="1:16" ht="12.75" customHeight="1" x14ac:dyDescent="0.25">
      <c r="A7" s="32"/>
      <c r="B7" s="82" t="s">
        <v>52</v>
      </c>
      <c r="C7" s="230" t="s">
        <v>2</v>
      </c>
      <c r="D7" s="231"/>
      <c r="E7" s="231"/>
      <c r="F7" s="232" t="s">
        <v>3</v>
      </c>
      <c r="G7" s="232"/>
      <c r="H7" s="232"/>
      <c r="I7" s="232"/>
      <c r="J7" s="232"/>
      <c r="K7" s="232"/>
      <c r="L7" s="233" t="s">
        <v>4</v>
      </c>
      <c r="M7" s="234" t="s">
        <v>5</v>
      </c>
      <c r="N7" s="240"/>
    </row>
    <row r="8" spans="1:16" x14ac:dyDescent="0.25">
      <c r="A8" s="58"/>
      <c r="B8" s="235" t="s">
        <v>6</v>
      </c>
      <c r="C8" s="90" t="s">
        <v>7</v>
      </c>
      <c r="D8" s="86" t="s">
        <v>8</v>
      </c>
      <c r="E8" s="236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3" t="s">
        <v>83</v>
      </c>
      <c r="L8" s="233"/>
      <c r="M8" s="234"/>
      <c r="N8" s="240"/>
      <c r="O8" s="213"/>
      <c r="P8" s="213"/>
    </row>
    <row r="9" spans="1:16" x14ac:dyDescent="0.25">
      <c r="A9" s="58"/>
      <c r="B9" s="235"/>
      <c r="C9" s="91"/>
      <c r="D9" s="76"/>
      <c r="E9" s="237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3"/>
      <c r="L9" s="233"/>
      <c r="M9" s="234"/>
      <c r="N9" s="240"/>
      <c r="O9" s="213"/>
      <c r="P9" s="213"/>
    </row>
    <row r="10" spans="1:16" x14ac:dyDescent="0.25">
      <c r="A10" s="58"/>
      <c r="B10" s="79"/>
      <c r="C10" s="91"/>
      <c r="D10" s="76"/>
      <c r="E10" s="237"/>
      <c r="F10" s="76" t="s">
        <v>17</v>
      </c>
      <c r="G10" s="74"/>
      <c r="H10" s="49"/>
      <c r="I10" s="85"/>
      <c r="J10" s="76"/>
      <c r="K10" s="233"/>
      <c r="L10" s="233"/>
      <c r="M10" s="234"/>
      <c r="N10" s="240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8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3"/>
      <c r="L11" s="233"/>
      <c r="M11" s="234"/>
      <c r="N11" s="240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6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v>176.3</v>
      </c>
      <c r="G14" s="3">
        <v>175.94</v>
      </c>
      <c r="H14" s="3">
        <f>(D14-G14)*10000*C14/1000000</f>
        <v>3.3474164000000068</v>
      </c>
      <c r="I14" s="3">
        <f>E14-H14</f>
        <v>4.8925835999999929</v>
      </c>
      <c r="J14" s="3">
        <v>0.35</v>
      </c>
      <c r="K14" s="3">
        <f>J14</f>
        <v>0.35</v>
      </c>
      <c r="L14" s="26">
        <f t="shared" ref="L14:L22" si="0">I14*100/E14</f>
        <v>59.376014563106708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6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167.37</v>
      </c>
      <c r="H15" s="3">
        <f>(D15-G15)*10000*C15/1000000</f>
        <v>0.15599999999999453</v>
      </c>
      <c r="I15" s="3">
        <f t="shared" ref="I15:I22" si="1">E15-H15</f>
        <v>3.2840000000000056</v>
      </c>
      <c r="J15" s="3">
        <v>0.48</v>
      </c>
      <c r="K15" s="3">
        <f>J15</f>
        <v>0.48</v>
      </c>
      <c r="L15" s="26">
        <f>I15*100/E15</f>
        <v>95.465116279069932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6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v>164</v>
      </c>
      <c r="G16" s="3">
        <v>163.62</v>
      </c>
      <c r="H16" s="3">
        <f t="shared" ref="H16:H19" si="2">(D16-G16)*10000*C16/1000000</f>
        <v>0.83599999999998997</v>
      </c>
      <c r="I16" s="3">
        <f t="shared" si="1"/>
        <v>0.66400000000001003</v>
      </c>
      <c r="J16" s="3">
        <v>0.8</v>
      </c>
      <c r="K16" s="3">
        <f>J16</f>
        <v>0.8</v>
      </c>
      <c r="L16" s="26">
        <f>I16*100/E16</f>
        <v>44.266666666667334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6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157.27000000000001</v>
      </c>
      <c r="H17" s="3">
        <f>(D17-G17)*10000*C17/1000000</f>
        <v>1.2383659999999448</v>
      </c>
      <c r="I17" s="3">
        <f t="shared" si="1"/>
        <v>15.721634000000057</v>
      </c>
      <c r="J17" s="3">
        <v>1.5</v>
      </c>
      <c r="K17" s="3">
        <f t="shared" ref="K17:K23" si="3">J17</f>
        <v>1.5</v>
      </c>
      <c r="L17" s="26">
        <f t="shared" si="0"/>
        <v>92.698313679245615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6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144.36000000000001</v>
      </c>
      <c r="H18" s="3">
        <f>(D18-G18)*10000*C18/1000000</f>
        <v>6.5999999999986875E-2</v>
      </c>
      <c r="I18" s="3">
        <f t="shared" si="1"/>
        <v>2.354000000000013</v>
      </c>
      <c r="J18" s="3">
        <v>1.5</v>
      </c>
      <c r="K18" s="3">
        <f t="shared" si="3"/>
        <v>1.5</v>
      </c>
      <c r="L18" s="26">
        <f t="shared" si="0"/>
        <v>97.272727272727806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6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142.55000000000001</v>
      </c>
      <c r="H19" s="3">
        <f t="shared" si="2"/>
        <v>0.14199999999999194</v>
      </c>
      <c r="I19" s="3">
        <f t="shared" si="1"/>
        <v>1.4180000000000081</v>
      </c>
      <c r="J19" s="3">
        <v>1.5</v>
      </c>
      <c r="K19" s="3">
        <f t="shared" si="3"/>
        <v>1.5</v>
      </c>
      <c r="L19" s="26">
        <f t="shared" si="0"/>
        <v>90.897435897436409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6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v>130.9</v>
      </c>
      <c r="G20" s="3">
        <v>131</v>
      </c>
      <c r="H20" s="3">
        <f>(D20-G20)*10000*C20/1000000</f>
        <v>1.9619999999999815</v>
      </c>
      <c r="I20" s="3">
        <f t="shared" si="1"/>
        <v>1.3080000000000185</v>
      </c>
      <c r="J20" s="3">
        <v>2.34</v>
      </c>
      <c r="K20" s="3">
        <f t="shared" si="3"/>
        <v>2.34</v>
      </c>
      <c r="L20" s="26">
        <f t="shared" si="0"/>
        <v>40.000000000000568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6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127.1</v>
      </c>
      <c r="H21" s="3">
        <f>(D21-G21)*10000*C21/1000000</f>
        <v>0.21000000000000796</v>
      </c>
      <c r="I21" s="3">
        <f t="shared" si="1"/>
        <v>1.539999999999992</v>
      </c>
      <c r="J21" s="3">
        <v>2.44</v>
      </c>
      <c r="K21" s="3">
        <f t="shared" si="3"/>
        <v>2.44</v>
      </c>
      <c r="L21" s="26">
        <f t="shared" si="0"/>
        <v>87.999999999999545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6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v>113.2</v>
      </c>
      <c r="G22" s="3">
        <v>112.99</v>
      </c>
      <c r="H22" s="3">
        <f>(D22-G22)*10000*C22/1000000</f>
        <v>5.8058000000000689</v>
      </c>
      <c r="I22" s="3">
        <f t="shared" si="1"/>
        <v>9.8941999999999304</v>
      </c>
      <c r="J22" s="3">
        <v>2.4</v>
      </c>
      <c r="K22" s="3">
        <f>J22</f>
        <v>2.4</v>
      </c>
      <c r="L22" s="26">
        <f t="shared" si="0"/>
        <v>63.020382165604651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6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99.66</v>
      </c>
      <c r="H23" s="3">
        <f>(D23-G23)*10000*C23/1000000</f>
        <v>0.25500000000000966</v>
      </c>
      <c r="I23" s="3">
        <f>E23-H23</f>
        <v>3.4949999999999903</v>
      </c>
      <c r="J23" s="3">
        <v>1.5</v>
      </c>
      <c r="K23" s="3">
        <f t="shared" si="3"/>
        <v>1.5</v>
      </c>
      <c r="L23" s="26">
        <f>I23*100/E23</f>
        <v>93.199999999999747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14.018582399999984</v>
      </c>
      <c r="I24" s="24">
        <f>SUM(I14:I23)</f>
        <v>44.571417600000018</v>
      </c>
      <c r="J24" s="23"/>
      <c r="K24" s="23"/>
      <c r="L24" s="29">
        <f>I24*100/E24</f>
        <v>76.073421402969828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191.61</v>
      </c>
      <c r="H26" s="17">
        <v>0</v>
      </c>
      <c r="I26" s="17">
        <v>1.4039999999999999</v>
      </c>
      <c r="J26" s="3">
        <v>7.0000000000000007E-2</v>
      </c>
      <c r="K26" s="3">
        <f t="shared" ref="K26:K31" si="5">J26</f>
        <v>7.0000000000000007E-2</v>
      </c>
      <c r="L26" s="26">
        <f>I26*100/E26</f>
        <v>99.999999999999986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182.22</v>
      </c>
      <c r="H28" s="3">
        <f>(D28-G28)*10000*C28/1000000</f>
        <v>0.65520000000000267</v>
      </c>
      <c r="I28" s="17">
        <f>E28-H28</f>
        <v>3.2747999999999973</v>
      </c>
      <c r="J28" s="3">
        <v>7.0000000000000007E-2</v>
      </c>
      <c r="K28" s="3">
        <f t="shared" si="5"/>
        <v>7.0000000000000007E-2</v>
      </c>
      <c r="L28" s="26">
        <f>I28*100/E28</f>
        <v>83.328244274809094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191.75</v>
      </c>
      <c r="H29" s="3">
        <f>(D29-G29)*10000*C29/1000000</f>
        <v>0.48749999999999999</v>
      </c>
      <c r="I29" s="17">
        <f t="shared" ref="I29:I30" si="7">E29-H29</f>
        <v>0.58250000000000002</v>
      </c>
      <c r="J29" s="3">
        <v>0.01</v>
      </c>
      <c r="K29" s="3">
        <f t="shared" si="5"/>
        <v>0.01</v>
      </c>
      <c r="L29" s="26">
        <f>I29*100/E29</f>
        <v>54.439252336448597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178.97</v>
      </c>
      <c r="H30" s="3">
        <f>(D30-G30)*10000*C30/1000000</f>
        <v>0.1260999999999956</v>
      </c>
      <c r="I30" s="17">
        <f t="shared" si="7"/>
        <v>1.6239000000000043</v>
      </c>
      <c r="J30" s="3">
        <v>0.09</v>
      </c>
      <c r="K30" s="3">
        <f t="shared" si="5"/>
        <v>0.09</v>
      </c>
      <c r="L30" s="26">
        <f t="shared" ref="L30" si="8">I30*100/E30</f>
        <v>92.794285714285962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173.82</v>
      </c>
      <c r="H31" s="3">
        <f>(D31-G31)*10000*C31/1000000</f>
        <v>0.19950000000000756</v>
      </c>
      <c r="I31" s="17">
        <f>E31-H31</f>
        <v>0.83049999999999247</v>
      </c>
      <c r="J31" s="3">
        <v>0.11</v>
      </c>
      <c r="K31" s="3">
        <f t="shared" si="5"/>
        <v>0.11</v>
      </c>
      <c r="L31" s="26">
        <f>I31*100/E31</f>
        <v>80.63106796116432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1.7183000000000059</v>
      </c>
      <c r="I32" s="25">
        <f>SUM(I26:I31)</f>
        <v>8.7656999999999936</v>
      </c>
      <c r="J32" s="24"/>
      <c r="K32" s="24"/>
      <c r="L32" s="29">
        <f>I32*100/E32</f>
        <v>83.610263258298303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189.27</v>
      </c>
      <c r="H34" s="17">
        <f>(D34-G34)*10000*C34/1000000</f>
        <v>0.13109999999999417</v>
      </c>
      <c r="I34" s="3">
        <f>E34-H34</f>
        <v>1.0589000000000057</v>
      </c>
      <c r="J34" s="3">
        <v>0.02</v>
      </c>
      <c r="K34" s="3">
        <f>J34</f>
        <v>0.02</v>
      </c>
      <c r="L34" s="26">
        <f t="shared" ref="L34:L36" si="10">I34*100/E34</f>
        <v>88.9831932773114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185.23</v>
      </c>
      <c r="H35" s="17">
        <f>(D35-G35)*10000*C35/1000000</f>
        <v>0.28080000000001065</v>
      </c>
      <c r="I35" s="17">
        <f>E35-H35</f>
        <v>1.5491999999999895</v>
      </c>
      <c r="J35" s="3">
        <v>0.02</v>
      </c>
      <c r="K35" s="3">
        <f>J35</f>
        <v>0.02</v>
      </c>
      <c r="L35" s="26">
        <f t="shared" si="10"/>
        <v>84.655737704917442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180.2</v>
      </c>
      <c r="H36" s="17">
        <f>(D36-G36)*10000*C36/1000000</f>
        <v>0.25600000000000361</v>
      </c>
      <c r="I36" s="17">
        <f>E36-H36</f>
        <v>0.76399999999999646</v>
      </c>
      <c r="J36" s="3">
        <v>0.02</v>
      </c>
      <c r="K36" s="3">
        <f>J36</f>
        <v>0.02</v>
      </c>
      <c r="L36" s="26">
        <f t="shared" si="10"/>
        <v>74.901960784313388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0.66790000000000838</v>
      </c>
      <c r="I37" s="24">
        <f>SUM(I34:I36)</f>
        <v>3.3720999999999917</v>
      </c>
      <c r="J37" s="24"/>
      <c r="K37" s="24"/>
      <c r="L37" s="29">
        <f>I37*100/E37</f>
        <v>83.467821782178021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</v>
      </c>
      <c r="H39" s="3">
        <f>(D39-G39)*10000*C39/1000000</f>
        <v>0.33350000000000002</v>
      </c>
      <c r="I39" s="3">
        <f>E39-H39</f>
        <v>0.74650000000000005</v>
      </c>
      <c r="J39" s="3">
        <v>0.01</v>
      </c>
      <c r="K39" s="3">
        <f t="shared" ref="K39" si="12">J39</f>
        <v>0.01</v>
      </c>
      <c r="L39" s="26">
        <f t="shared" ref="L39:L41" si="13">I39*100/E39</f>
        <v>69.120370370370367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176.5</v>
      </c>
      <c r="H40" s="3">
        <f>(D40-G40)*10000*C40/1000000</f>
        <v>0.314</v>
      </c>
      <c r="I40" s="3">
        <f>E40-H40</f>
        <v>1.0959999999999999</v>
      </c>
      <c r="J40" s="3">
        <v>0.01</v>
      </c>
      <c r="K40" s="3">
        <f>J40</f>
        <v>0.01</v>
      </c>
      <c r="L40" s="26">
        <f t="shared" si="13"/>
        <v>77.730496453900699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174.95</v>
      </c>
      <c r="H41" s="3">
        <f>(D41-G41)*10000*C41/1000000</f>
        <v>0.16800000000000637</v>
      </c>
      <c r="I41" s="3">
        <f>E41-H41</f>
        <v>1.0019999999999936</v>
      </c>
      <c r="J41" s="3">
        <v>0.01</v>
      </c>
      <c r="K41" s="3">
        <f>J41</f>
        <v>0.01</v>
      </c>
      <c r="L41" s="26">
        <f t="shared" si="13"/>
        <v>85.641025641025095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0.81550000000000633</v>
      </c>
      <c r="I42" s="24">
        <f>SUM(I39:I41)</f>
        <v>2.8444999999999934</v>
      </c>
      <c r="J42" s="24"/>
      <c r="K42" s="24"/>
      <c r="L42" s="29">
        <f>I42*100/E42</f>
        <v>77.718579234972495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211.46</v>
      </c>
      <c r="H44" s="3">
        <v>1.45</v>
      </c>
      <c r="I44" s="3">
        <f>E44-H44</f>
        <v>1.0200000000000002</v>
      </c>
      <c r="J44" s="3">
        <v>0.15</v>
      </c>
      <c r="K44" s="3">
        <f t="shared" ref="K44" si="15">J44</f>
        <v>0.15</v>
      </c>
      <c r="L44" s="26">
        <f t="shared" ref="L44:L53" si="16">I44*100/E44</f>
        <v>41.295546558704459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195.45</v>
      </c>
      <c r="H45" s="3">
        <v>0.02</v>
      </c>
      <c r="I45" s="3">
        <v>0.59</v>
      </c>
      <c r="J45" s="3">
        <v>0.15</v>
      </c>
      <c r="K45" s="3">
        <f>J45</f>
        <v>0.15</v>
      </c>
      <c r="L45" s="26">
        <f t="shared" si="16"/>
        <v>96.721311475409834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191.4</v>
      </c>
      <c r="H46" s="3">
        <v>0.42</v>
      </c>
      <c r="I46" s="3">
        <f t="shared" ref="I44:I53" si="17">E46-H46</f>
        <v>1.32</v>
      </c>
      <c r="J46" s="3">
        <v>0.15</v>
      </c>
      <c r="K46" s="3">
        <f>J46</f>
        <v>0.15</v>
      </c>
      <c r="L46" s="26">
        <f>I46*100/E46</f>
        <v>75.862068965517238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189.45</v>
      </c>
      <c r="H47" s="3">
        <v>0.09</v>
      </c>
      <c r="I47" s="3">
        <f t="shared" si="17"/>
        <v>1.8399999999999999</v>
      </c>
      <c r="J47" s="3">
        <v>0.2</v>
      </c>
      <c r="K47" s="3">
        <f>J47</f>
        <v>0.2</v>
      </c>
      <c r="L47" s="26">
        <f t="shared" si="16"/>
        <v>95.336787564766837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185.51</v>
      </c>
      <c r="H48" s="3">
        <v>0.26</v>
      </c>
      <c r="I48" s="3">
        <f t="shared" si="17"/>
        <v>0.81</v>
      </c>
      <c r="J48" s="3">
        <v>0.3</v>
      </c>
      <c r="K48" s="3">
        <f t="shared" ref="K48:K53" si="18">J48</f>
        <v>0.3</v>
      </c>
      <c r="L48" s="26">
        <f t="shared" si="16"/>
        <v>75.700934579439249</v>
      </c>
      <c r="M48" s="3">
        <v>0.25</v>
      </c>
      <c r="N48" s="16"/>
      <c r="O48" s="227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182.08</v>
      </c>
      <c r="H49" s="3">
        <v>0.5</v>
      </c>
      <c r="I49" s="3">
        <f t="shared" si="17"/>
        <v>0.97</v>
      </c>
      <c r="J49" s="3">
        <v>0.3</v>
      </c>
      <c r="K49" s="3">
        <f>J49</f>
        <v>0.3</v>
      </c>
      <c r="L49" s="26">
        <v>38</v>
      </c>
      <c r="M49" s="3">
        <v>0.3</v>
      </c>
      <c r="N49" s="16"/>
      <c r="O49" s="227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172.98</v>
      </c>
      <c r="H50" s="3">
        <f>(D50-G50)*10000*C50/1000000</f>
        <v>1.1600000000005934E-2</v>
      </c>
      <c r="I50" s="3">
        <f t="shared" si="17"/>
        <v>1.1183999999999941</v>
      </c>
      <c r="J50" s="3">
        <v>0.01</v>
      </c>
      <c r="K50" s="3">
        <f>J50</f>
        <v>0.01</v>
      </c>
      <c r="L50" s="26">
        <f t="shared" si="16"/>
        <v>98.973451327433111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168.3</v>
      </c>
      <c r="H51" s="3">
        <f t="shared" ref="H51:H53" si="20">(D51-G51)*10000*C51/1000000</f>
        <v>0.47599999999999226</v>
      </c>
      <c r="I51" s="3">
        <f t="shared" si="17"/>
        <v>0.72400000000000775</v>
      </c>
      <c r="J51" s="3">
        <v>0.01</v>
      </c>
      <c r="K51" s="3">
        <f t="shared" si="18"/>
        <v>0.01</v>
      </c>
      <c r="L51" s="26">
        <f t="shared" si="16"/>
        <v>60.333333333333982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162.9</v>
      </c>
      <c r="H52" s="3">
        <f t="shared" si="20"/>
        <v>0.10199999999999421</v>
      </c>
      <c r="I52" s="3">
        <f t="shared" si="17"/>
        <v>2.3980000000000059</v>
      </c>
      <c r="J52" s="3">
        <v>0.01</v>
      </c>
      <c r="K52" s="3">
        <f t="shared" si="18"/>
        <v>0.01</v>
      </c>
      <c r="L52" s="26">
        <f t="shared" si="16"/>
        <v>95.920000000000229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160.30000000000001</v>
      </c>
      <c r="H53" s="3">
        <f t="shared" si="20"/>
        <v>-0.15600000000001329</v>
      </c>
      <c r="I53" s="3">
        <f t="shared" si="17"/>
        <v>1.4360000000000133</v>
      </c>
      <c r="J53" s="3">
        <v>0.02</v>
      </c>
      <c r="K53" s="3">
        <f t="shared" si="18"/>
        <v>0.02</v>
      </c>
      <c r="L53" s="26">
        <f t="shared" si="16"/>
        <v>112.18750000000104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3.1735999999999791</v>
      </c>
      <c r="I54" s="24">
        <f>SUM(I44:I53)</f>
        <v>12.226400000000023</v>
      </c>
      <c r="J54" s="24"/>
      <c r="K54" s="62"/>
      <c r="L54" s="29">
        <f>I54*100/E54</f>
        <v>79.392207792207941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217.56</v>
      </c>
      <c r="H56" s="3">
        <v>0.24</v>
      </c>
      <c r="I56" s="3">
        <f>E56-H56</f>
        <v>0.88000000000000012</v>
      </c>
      <c r="J56" s="3">
        <v>0.06</v>
      </c>
      <c r="K56" s="3">
        <f>J56</f>
        <v>0.06</v>
      </c>
      <c r="L56" s="26">
        <f t="shared" ref="L56:L67" si="22">I56*100/E56</f>
        <v>78.571428571428584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211.07</v>
      </c>
      <c r="H57" s="3">
        <v>0.39</v>
      </c>
      <c r="I57" s="3">
        <f>E57-H57</f>
        <v>0.63</v>
      </c>
      <c r="J57" s="3">
        <v>7.0000000000000007E-2</v>
      </c>
      <c r="K57" s="3">
        <f>J57</f>
        <v>7.0000000000000007E-2</v>
      </c>
      <c r="L57" s="26">
        <f t="shared" si="22"/>
        <v>61.764705882352942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30" t="s">
        <v>2</v>
      </c>
      <c r="D58" s="231"/>
      <c r="E58" s="231"/>
      <c r="F58" s="232" t="s">
        <v>3</v>
      </c>
      <c r="G58" s="232"/>
      <c r="H58" s="232"/>
      <c r="I58" s="232"/>
      <c r="J58" s="232"/>
      <c r="K58" s="232"/>
      <c r="L58" s="233" t="s">
        <v>4</v>
      </c>
      <c r="M58" s="234" t="s">
        <v>5</v>
      </c>
      <c r="N58" s="16"/>
      <c r="O58" s="213"/>
      <c r="P58" s="213"/>
    </row>
    <row r="59" spans="1:27" s="5" customFormat="1" ht="14.1" customHeight="1" x14ac:dyDescent="0.25">
      <c r="A59" s="58"/>
      <c r="B59" s="235" t="s">
        <v>6</v>
      </c>
      <c r="C59" s="90" t="s">
        <v>7</v>
      </c>
      <c r="D59" s="86" t="s">
        <v>8</v>
      </c>
      <c r="E59" s="236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3" t="s">
        <v>83</v>
      </c>
      <c r="L59" s="233"/>
      <c r="M59" s="234"/>
      <c r="N59" s="16"/>
      <c r="O59" s="213"/>
      <c r="P59" s="213"/>
    </row>
    <row r="60" spans="1:27" s="5" customFormat="1" ht="14.1" customHeight="1" x14ac:dyDescent="0.25">
      <c r="A60" s="58"/>
      <c r="B60" s="235"/>
      <c r="C60" s="91"/>
      <c r="D60" s="76"/>
      <c r="E60" s="237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3"/>
      <c r="L60" s="233"/>
      <c r="M60" s="234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7"/>
      <c r="F61" s="76" t="s">
        <v>17</v>
      </c>
      <c r="G61" s="88"/>
      <c r="H61" s="49"/>
      <c r="I61" s="85"/>
      <c r="J61" s="76"/>
      <c r="K61" s="233"/>
      <c r="L61" s="233"/>
      <c r="M61" s="234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8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3"/>
      <c r="L62" s="233"/>
      <c r="M62" s="234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188.65</v>
      </c>
      <c r="H64" s="3">
        <v>0.56000000000000005</v>
      </c>
      <c r="I64" s="3">
        <f>E64-H64</f>
        <v>1.02</v>
      </c>
      <c r="J64" s="3">
        <v>7.0000000000000007E-2</v>
      </c>
      <c r="K64" s="3">
        <f>J64</f>
        <v>7.0000000000000007E-2</v>
      </c>
      <c r="L64" s="26">
        <f t="shared" si="22"/>
        <v>64.556962025316452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184.18</v>
      </c>
      <c r="H65" s="3">
        <v>0.34</v>
      </c>
      <c r="I65" s="3">
        <f>E65-H65</f>
        <v>1.1099999999999999</v>
      </c>
      <c r="J65" s="3">
        <v>7.0000000000000007E-2</v>
      </c>
      <c r="K65" s="3">
        <f>J65</f>
        <v>7.0000000000000007E-2</v>
      </c>
      <c r="L65" s="26">
        <f t="shared" si="22"/>
        <v>76.551724137931032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97.94</v>
      </c>
      <c r="H67" s="3">
        <f>(D67-G67)*10000*C67/1000000</f>
        <v>3.7440000000001417E-2</v>
      </c>
      <c r="I67" s="3">
        <f>E67-H67</f>
        <v>2.4625599999999985</v>
      </c>
      <c r="J67" s="3">
        <v>0.15</v>
      </c>
      <c r="K67" s="3">
        <f>J67</f>
        <v>0.15</v>
      </c>
      <c r="L67" s="26">
        <f t="shared" si="22"/>
        <v>98.502399999999938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1.5674400000000015</v>
      </c>
      <c r="I68" s="24">
        <f>I67+I65+I64+I57+I56</f>
        <v>6.1025599999999987</v>
      </c>
      <c r="J68" s="24"/>
      <c r="K68" s="24"/>
      <c r="L68" s="29">
        <f>I68*100/E68</f>
        <v>65.128708644610441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</v>
      </c>
      <c r="H71" s="3">
        <f>(D71-G71)*10000*C71/1000000</f>
        <v>0.88000000000001244</v>
      </c>
      <c r="I71" s="3">
        <f t="shared" ref="I71" si="25">E71-H71</f>
        <v>3.9199999999999875</v>
      </c>
      <c r="J71" s="3">
        <v>0</v>
      </c>
      <c r="K71" s="3">
        <f>J71</f>
        <v>0</v>
      </c>
      <c r="L71" s="26">
        <f t="shared" ref="L71" si="26">I71*100/E71</f>
        <v>81.666666666666416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0.88000000000001244</v>
      </c>
      <c r="I72" s="24">
        <f>SUM(I71:I71)</f>
        <v>3.9199999999999875</v>
      </c>
      <c r="J72" s="25"/>
      <c r="K72" s="24"/>
      <c r="L72" s="29">
        <f>I72*100/E72</f>
        <v>81.666666666666416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149.80000000000001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 t="s">
        <v>88</v>
      </c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159.37</v>
      </c>
      <c r="H76" s="38">
        <f>(D76-G76)*10000*C76/1000000</f>
        <v>0.29799999999999999</v>
      </c>
      <c r="I76" s="38">
        <f>E76-H76</f>
        <v>0.8919999999999999</v>
      </c>
      <c r="J76" s="38">
        <v>0.01</v>
      </c>
      <c r="K76" s="38">
        <f>J76</f>
        <v>0.01</v>
      </c>
      <c r="L76" s="44">
        <f t="shared" si="28"/>
        <v>74.9579831932773</v>
      </c>
      <c r="M76" s="38">
        <v>0.01</v>
      </c>
      <c r="N76" s="225"/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24.549322399999998</v>
      </c>
      <c r="I78" s="29">
        <f>I24+I32+I37+I42+I54+I68+I72+I74+I76</f>
        <v>82.704677600000011</v>
      </c>
      <c r="J78" s="24"/>
      <c r="K78" s="24"/>
      <c r="L78" s="24">
        <f>I78*100/E78</f>
        <v>75.907885529673081</v>
      </c>
      <c r="M78" s="62"/>
      <c r="O78" s="217"/>
      <c r="P78" s="213"/>
    </row>
    <row r="79" spans="1:16" x14ac:dyDescent="0.25">
      <c r="A79" s="93"/>
      <c r="B79" s="239" t="s">
        <v>89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O79" s="1"/>
      <c r="P79" s="213"/>
    </row>
    <row r="80" spans="1:16" s="31" customFormat="1" x14ac:dyDescent="0.25">
      <c r="A80" s="94">
        <v>1</v>
      </c>
      <c r="B80" s="92" t="s">
        <v>90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175.6</v>
      </c>
      <c r="H80" s="3">
        <f>(D80-G80)*10000*C80/1000000</f>
        <v>0.93584000000001344</v>
      </c>
      <c r="I80" s="3">
        <f>E80-H80</f>
        <v>1.4241599999999863</v>
      </c>
      <c r="J80" s="95">
        <v>0.02</v>
      </c>
      <c r="K80" s="95">
        <f>J80</f>
        <v>0.02</v>
      </c>
      <c r="L80" s="26">
        <f t="shared" ref="L80:L82" si="30">I80*100/E80</f>
        <v>60.345762711863827</v>
      </c>
      <c r="M80" s="95"/>
      <c r="O80" s="218"/>
      <c r="P80" s="53"/>
    </row>
    <row r="81" spans="1:16" x14ac:dyDescent="0.25">
      <c r="A81" s="96">
        <v>2</v>
      </c>
      <c r="B81" s="6" t="s">
        <v>91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168.3</v>
      </c>
      <c r="H81" s="3">
        <f>(D81-G81)*10000*300/1000000</f>
        <v>3.5999999999999659</v>
      </c>
      <c r="I81" s="3">
        <f>E81-H81</f>
        <v>0.46000000000003372</v>
      </c>
      <c r="J81" s="17">
        <v>4.2000000000000003E-2</v>
      </c>
      <c r="K81" s="17">
        <f>J81</f>
        <v>4.2000000000000003E-2</v>
      </c>
      <c r="L81" s="26">
        <f t="shared" si="30"/>
        <v>11.330049261084575</v>
      </c>
      <c r="M81" s="3"/>
      <c r="O81" s="213"/>
      <c r="P81" s="213"/>
    </row>
    <row r="82" spans="1:16" x14ac:dyDescent="0.25">
      <c r="A82" s="96">
        <v>3</v>
      </c>
      <c r="B82" s="15" t="s">
        <v>92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178.1</v>
      </c>
      <c r="H82" s="3">
        <f>(D82-G82)*10000*C82/1000000</f>
        <v>0.80400000000000005</v>
      </c>
      <c r="I82" s="3">
        <f>E82-H82</f>
        <v>0.19599999999999995</v>
      </c>
      <c r="J82" s="3">
        <v>0</v>
      </c>
      <c r="K82" s="3">
        <v>0</v>
      </c>
      <c r="L82" s="26">
        <f t="shared" si="30"/>
        <v>19.599999999999994</v>
      </c>
      <c r="M82" s="3"/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5.3398399999999793</v>
      </c>
      <c r="I83" s="24">
        <f>SUM(I80:I82)</f>
        <v>2.0801600000000198</v>
      </c>
      <c r="J83" s="24"/>
      <c r="K83" s="24"/>
      <c r="L83" s="29">
        <f>I83*100/E83</f>
        <v>28.034501347709163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</mergeCells>
  <pageMargins left="0.9055118110236221" right="0.70866141732283472" top="0.74803149606299213" bottom="0.74803149606299213" header="0.31496062992125984" footer="0.31496062992125984"/>
  <pageSetup paperSize="9" scale="9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zoomScaleNormal="10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sqref="A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5" ht="12" customHeight="1" x14ac:dyDescent="0.25">
      <c r="A2" s="105"/>
      <c r="B2" s="241" t="s">
        <v>84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5" ht="10.5" customHeight="1" x14ac:dyDescent="0.25">
      <c r="A3" s="105"/>
      <c r="B3" s="242" t="str">
        <f>Лист1!B6</f>
        <v>станом на 16 вересня 2025р.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5" ht="12.75" customHeight="1" x14ac:dyDescent="0.25">
      <c r="A4" s="106"/>
      <c r="B4" s="32"/>
      <c r="C4" s="243" t="s">
        <v>2</v>
      </c>
      <c r="D4" s="244"/>
      <c r="E4" s="245"/>
      <c r="F4" s="246" t="s">
        <v>3</v>
      </c>
      <c r="G4" s="247"/>
      <c r="H4" s="248"/>
      <c r="I4" s="248"/>
      <c r="J4" s="248"/>
      <c r="K4" s="249"/>
      <c r="L4" s="236" t="s">
        <v>4</v>
      </c>
      <c r="M4" s="252" t="s">
        <v>5</v>
      </c>
      <c r="N4" s="255"/>
    </row>
    <row r="5" spans="1:15" x14ac:dyDescent="0.25">
      <c r="A5" s="107"/>
      <c r="B5" s="235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36" t="s">
        <v>83</v>
      </c>
      <c r="L5" s="250"/>
      <c r="M5" s="253"/>
      <c r="N5" s="255"/>
    </row>
    <row r="6" spans="1:15" x14ac:dyDescent="0.25">
      <c r="A6" s="107"/>
      <c r="B6" s="235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50"/>
      <c r="L6" s="250"/>
      <c r="M6" s="253"/>
      <c r="N6" s="255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50"/>
      <c r="L7" s="250"/>
      <c r="M7" s="253"/>
      <c r="N7" s="255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51"/>
      <c r="L8" s="251"/>
      <c r="M8" s="254"/>
      <c r="N8" s="255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176.3</v>
      </c>
      <c r="G11" s="3">
        <f>Лист1!G14</f>
        <v>175.94</v>
      </c>
      <c r="H11" s="3">
        <f>Лист1!H14</f>
        <v>3.3474164000000068</v>
      </c>
      <c r="I11" s="3">
        <f>E11-H11</f>
        <v>4.8925835999999929</v>
      </c>
      <c r="J11" s="3">
        <f>Лист1!J14</f>
        <v>0.35</v>
      </c>
      <c r="K11" s="3">
        <f>J11</f>
        <v>0.35</v>
      </c>
      <c r="L11" s="41">
        <f t="shared" ref="L11:L20" si="0">I11*100/E11</f>
        <v>59.376014563106708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167.37</v>
      </c>
      <c r="H12" s="3">
        <f>Лист1!H15</f>
        <v>0.15599999999999453</v>
      </c>
      <c r="I12" s="3">
        <f t="shared" ref="I12:I20" si="2">E12-H12</f>
        <v>3.2840000000000056</v>
      </c>
      <c r="J12" s="3">
        <f>Лист1!J15</f>
        <v>0.48</v>
      </c>
      <c r="K12" s="3">
        <f t="shared" ref="K12:K20" si="3">J12</f>
        <v>0.48</v>
      </c>
      <c r="L12" s="41">
        <f t="shared" si="0"/>
        <v>95.465116279069932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163.62</v>
      </c>
      <c r="H13" s="3">
        <f>Лист1!H16</f>
        <v>0.83599999999998997</v>
      </c>
      <c r="I13" s="3">
        <f t="shared" si="2"/>
        <v>0.66400000000001003</v>
      </c>
      <c r="J13" s="3">
        <f>Лист1!J16</f>
        <v>0.8</v>
      </c>
      <c r="K13" s="3">
        <f>J13</f>
        <v>0.8</v>
      </c>
      <c r="L13" s="41">
        <f t="shared" si="0"/>
        <v>44.266666666667334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157.27000000000001</v>
      </c>
      <c r="H14" s="3">
        <f>Лист1!H17</f>
        <v>1.2383659999999448</v>
      </c>
      <c r="I14" s="3">
        <f t="shared" si="2"/>
        <v>15.721634000000057</v>
      </c>
      <c r="J14" s="3">
        <f>Лист1!J17</f>
        <v>1.5</v>
      </c>
      <c r="K14" s="3">
        <f t="shared" si="3"/>
        <v>1.5</v>
      </c>
      <c r="L14" s="41">
        <f t="shared" si="0"/>
        <v>92.698313679245615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144.36000000000001</v>
      </c>
      <c r="H15" s="199">
        <v>0</v>
      </c>
      <c r="I15" s="3">
        <f t="shared" si="2"/>
        <v>2.42</v>
      </c>
      <c r="J15" s="3">
        <f>Лист1!J18</f>
        <v>1.5</v>
      </c>
      <c r="K15" s="3">
        <f t="shared" si="3"/>
        <v>1.5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142.55000000000001</v>
      </c>
      <c r="H16" s="3">
        <f>Лист1!H19</f>
        <v>0.14199999999999194</v>
      </c>
      <c r="I16" s="3">
        <f t="shared" si="2"/>
        <v>1.4180000000000081</v>
      </c>
      <c r="J16" s="3">
        <f>Лист1!J19</f>
        <v>1.5</v>
      </c>
      <c r="K16" s="3">
        <f t="shared" si="3"/>
        <v>1.5</v>
      </c>
      <c r="L16" s="41">
        <f t="shared" si="0"/>
        <v>90.897435897436409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130.9</v>
      </c>
      <c r="G17" s="3">
        <f>Лист1!G20</f>
        <v>131</v>
      </c>
      <c r="H17" s="3">
        <f>Лист1!H20</f>
        <v>1.9619999999999815</v>
      </c>
      <c r="I17" s="3">
        <f t="shared" si="2"/>
        <v>1.3080000000000185</v>
      </c>
      <c r="J17" s="3">
        <f>Лист1!J20</f>
        <v>2.34</v>
      </c>
      <c r="K17" s="3">
        <f t="shared" si="3"/>
        <v>2.34</v>
      </c>
      <c r="L17" s="41">
        <f t="shared" si="0"/>
        <v>40.000000000000568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127.1</v>
      </c>
      <c r="H18" s="3">
        <f>Лист1!H21</f>
        <v>0.21000000000000796</v>
      </c>
      <c r="I18" s="3">
        <f t="shared" si="2"/>
        <v>1.539999999999992</v>
      </c>
      <c r="J18" s="3">
        <f>Лист1!J21</f>
        <v>2.44</v>
      </c>
      <c r="K18" s="3">
        <f t="shared" si="3"/>
        <v>2.44</v>
      </c>
      <c r="L18" s="41">
        <f t="shared" si="0"/>
        <v>87.999999999999545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113.2</v>
      </c>
      <c r="G19" s="3">
        <f>Лист1!G22</f>
        <v>112.99</v>
      </c>
      <c r="H19" s="3">
        <f>Лист1!H22</f>
        <v>5.8058000000000689</v>
      </c>
      <c r="I19" s="3">
        <f t="shared" si="2"/>
        <v>9.8941999999999304</v>
      </c>
      <c r="J19" s="3">
        <f>Лист1!J22</f>
        <v>2.4</v>
      </c>
      <c r="K19" s="3">
        <f>J19</f>
        <v>2.4</v>
      </c>
      <c r="L19" s="41">
        <f t="shared" si="0"/>
        <v>63.020382165604651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99.66</v>
      </c>
      <c r="H20" s="3">
        <f>Лист1!H23</f>
        <v>0.25500000000000966</v>
      </c>
      <c r="I20" s="3">
        <f t="shared" si="2"/>
        <v>3.4949999999999903</v>
      </c>
      <c r="J20" s="3">
        <f>Лист1!J23</f>
        <v>1.5</v>
      </c>
      <c r="K20" s="3">
        <f t="shared" si="3"/>
        <v>1.5</v>
      </c>
      <c r="L20" s="41">
        <f t="shared" si="0"/>
        <v>93.199999999999747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13.952582399999997</v>
      </c>
      <c r="I21" s="25">
        <f>SUM(I11:I20)</f>
        <v>44.637417600000006</v>
      </c>
      <c r="J21" s="23"/>
      <c r="K21" s="23"/>
      <c r="L21" s="29">
        <f>I21*100/E21</f>
        <v>76.186068612391196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191.61</v>
      </c>
      <c r="H23" s="3">
        <v>0</v>
      </c>
      <c r="I23" s="3">
        <f t="shared" ref="I23:I28" si="5">E23-H23</f>
        <v>1.4039999999999999</v>
      </c>
      <c r="J23" s="3">
        <f>Лист1!J26</f>
        <v>7.0000000000000007E-2</v>
      </c>
      <c r="K23" s="3">
        <f t="shared" ref="K23:K28" si="6">J23</f>
        <v>7.0000000000000007E-2</v>
      </c>
      <c r="L23" s="41">
        <f>I23*100/E23</f>
        <v>99.999999999999986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si="5"/>
        <v>1.05</v>
      </c>
      <c r="J24" s="3">
        <f>Лист1!J27</f>
        <v>0.01</v>
      </c>
      <c r="K24" s="3">
        <f t="shared" si="6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182.22</v>
      </c>
      <c r="H25" s="3">
        <f>Лист1!H28</f>
        <v>0.65520000000000267</v>
      </c>
      <c r="I25" s="3">
        <f t="shared" si="5"/>
        <v>3.2747999999999973</v>
      </c>
      <c r="J25" s="3">
        <f>Лист1!J28</f>
        <v>7.0000000000000007E-2</v>
      </c>
      <c r="K25" s="3">
        <f t="shared" si="6"/>
        <v>7.0000000000000007E-2</v>
      </c>
      <c r="L25" s="41">
        <f t="shared" ref="L25:L27" si="8">I25*100/E25</f>
        <v>83.328244274809094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191.75</v>
      </c>
      <c r="H26" s="3">
        <f>Лист1!H29</f>
        <v>0.48749999999999999</v>
      </c>
      <c r="I26" s="3">
        <f t="shared" si="5"/>
        <v>0.58250000000000002</v>
      </c>
      <c r="J26" s="3">
        <f>Лист1!J29</f>
        <v>0.01</v>
      </c>
      <c r="K26" s="3">
        <f t="shared" si="6"/>
        <v>0.01</v>
      </c>
      <c r="L26" s="41">
        <f t="shared" si="8"/>
        <v>54.439252336448597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178.97</v>
      </c>
      <c r="H27" s="3">
        <v>0</v>
      </c>
      <c r="I27" s="3">
        <f t="shared" si="5"/>
        <v>1.75</v>
      </c>
      <c r="J27" s="3">
        <f>Лист1!J30</f>
        <v>0.09</v>
      </c>
      <c r="K27" s="3">
        <f t="shared" si="6"/>
        <v>0.09</v>
      </c>
      <c r="L27" s="41">
        <f t="shared" si="8"/>
        <v>100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173.82</v>
      </c>
      <c r="H28" s="3">
        <f>Лист1!H31</f>
        <v>0.19950000000000756</v>
      </c>
      <c r="I28" s="3">
        <f t="shared" si="5"/>
        <v>0.83049999999999247</v>
      </c>
      <c r="J28" s="3">
        <f>Лист1!J31</f>
        <v>0.11</v>
      </c>
      <c r="K28" s="138">
        <f t="shared" si="6"/>
        <v>0.11</v>
      </c>
      <c r="L28" s="41">
        <f>I28*100/E28</f>
        <v>80.63106796116432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1.5922000000000103</v>
      </c>
      <c r="I29" s="25">
        <f>I23+I24+I25+I26+I27+I28</f>
        <v>8.8917999999999893</v>
      </c>
      <c r="J29" s="24"/>
      <c r="K29" s="24"/>
      <c r="L29" s="29">
        <f>I29*100/E29</f>
        <v>84.813048454788145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189.27</v>
      </c>
      <c r="H31" s="3">
        <f>Лист1!H34</f>
        <v>0.13109999999999417</v>
      </c>
      <c r="I31" s="3">
        <f>E31-H31</f>
        <v>1.0589000000000057</v>
      </c>
      <c r="J31" s="3">
        <f>Лист1!J34</f>
        <v>0.02</v>
      </c>
      <c r="K31" s="3">
        <f>J31</f>
        <v>0.02</v>
      </c>
      <c r="L31" s="41">
        <f t="shared" ref="L31:L33" si="10">I31*100/E31</f>
        <v>88.9831932773114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185.23</v>
      </c>
      <c r="H32" s="3">
        <f>Лист1!H35</f>
        <v>0.28080000000001065</v>
      </c>
      <c r="I32" s="3">
        <f>E32-H32</f>
        <v>1.5491999999999895</v>
      </c>
      <c r="J32" s="3">
        <f>Лист1!J35</f>
        <v>0.02</v>
      </c>
      <c r="K32" s="3">
        <f>J32</f>
        <v>0.02</v>
      </c>
      <c r="L32" s="41">
        <f t="shared" si="10"/>
        <v>84.655737704917442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180.2</v>
      </c>
      <c r="H33" s="3">
        <f>Лист1!H36</f>
        <v>0.25600000000000361</v>
      </c>
      <c r="I33" s="3">
        <f>E33-H33</f>
        <v>0.76399999999999646</v>
      </c>
      <c r="J33" s="3">
        <f>Лист1!J36</f>
        <v>0.02</v>
      </c>
      <c r="K33" s="138">
        <f>J33</f>
        <v>0.02</v>
      </c>
      <c r="L33" s="41">
        <f t="shared" si="10"/>
        <v>74.901960784313388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0.66790000000000838</v>
      </c>
      <c r="I34" s="25">
        <f>SUM(I31:I33)</f>
        <v>3.3720999999999917</v>
      </c>
      <c r="J34" s="24"/>
      <c r="K34" s="24"/>
      <c r="L34" s="29">
        <f>I34*100/E34</f>
        <v>83.467821782178021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</v>
      </c>
      <c r="H36" s="3">
        <f>Лист1!H39</f>
        <v>0.33350000000000002</v>
      </c>
      <c r="I36" s="3">
        <f>E36-H36</f>
        <v>0.74650000000000005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69.120370370370367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176.5</v>
      </c>
      <c r="H37" s="3">
        <f>Лист1!H40</f>
        <v>0.314</v>
      </c>
      <c r="I37" s="3">
        <f>E37-H37</f>
        <v>1.0959999999999999</v>
      </c>
      <c r="J37" s="3">
        <f>Лист1!J40</f>
        <v>0.01</v>
      </c>
      <c r="K37" s="133">
        <f>J37</f>
        <v>0.01</v>
      </c>
      <c r="L37" s="41">
        <f t="shared" si="13"/>
        <v>77.730496453900699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174.95</v>
      </c>
      <c r="H38" s="3">
        <f>Лист1!H41</f>
        <v>0.16800000000000637</v>
      </c>
      <c r="I38" s="3">
        <f>E38-H38</f>
        <v>1.0019999999999936</v>
      </c>
      <c r="J38" s="3">
        <f>Лист1!J41</f>
        <v>0.01</v>
      </c>
      <c r="K38" s="133">
        <f>J38</f>
        <v>0.01</v>
      </c>
      <c r="L38" s="41">
        <f t="shared" si="13"/>
        <v>85.641025641025095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0.81550000000000633</v>
      </c>
      <c r="I39" s="25">
        <f>SUM(I36:I38)</f>
        <v>2.8444999999999934</v>
      </c>
      <c r="J39" s="24"/>
      <c r="K39" s="152"/>
      <c r="L39" s="29">
        <f>I39*100/E39</f>
        <v>77.718579234972495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211.46</v>
      </c>
      <c r="H41" s="3">
        <f>Лист1!H44</f>
        <v>1.45</v>
      </c>
      <c r="I41" s="3">
        <f>E41-H41</f>
        <v>1.0200000000000002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41.295546558704459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195.45</v>
      </c>
      <c r="H42" s="3">
        <f>Лист1!H45</f>
        <v>0.02</v>
      </c>
      <c r="I42" s="3">
        <f t="shared" ref="I42:I50" si="17">E42-H42</f>
        <v>0.59</v>
      </c>
      <c r="J42" s="3">
        <f>Лист1!J45</f>
        <v>0.15</v>
      </c>
      <c r="K42" s="3">
        <f>J42</f>
        <v>0.15</v>
      </c>
      <c r="L42" s="41">
        <f t="shared" si="16"/>
        <v>96.721311475409834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191.4</v>
      </c>
      <c r="H43" s="3">
        <f>Лист1!H46</f>
        <v>0.42</v>
      </c>
      <c r="I43" s="3">
        <f t="shared" si="17"/>
        <v>1.32</v>
      </c>
      <c r="J43" s="3">
        <f>Лист1!J46</f>
        <v>0.15</v>
      </c>
      <c r="K43" s="3">
        <f t="shared" si="15"/>
        <v>0.15</v>
      </c>
      <c r="L43" s="41">
        <f t="shared" si="16"/>
        <v>75.862068965517238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189.45</v>
      </c>
      <c r="H44" s="3">
        <f>Лист1!H47</f>
        <v>0.09</v>
      </c>
      <c r="I44" s="3">
        <f t="shared" si="17"/>
        <v>1.8399999999999999</v>
      </c>
      <c r="J44" s="3">
        <f>Лист1!J47</f>
        <v>0.2</v>
      </c>
      <c r="K44" s="3">
        <f>J44</f>
        <v>0.2</v>
      </c>
      <c r="L44" s="41">
        <f t="shared" si="16"/>
        <v>95.336787564766837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185.51</v>
      </c>
      <c r="H45" s="133">
        <f>Лист1!H48</f>
        <v>0.26</v>
      </c>
      <c r="I45" s="133">
        <f t="shared" si="17"/>
        <v>0.81</v>
      </c>
      <c r="J45" s="133">
        <f>Лист1!J48</f>
        <v>0.3</v>
      </c>
      <c r="K45" s="133">
        <f t="shared" ref="K45:K50" si="19">J45</f>
        <v>0.3</v>
      </c>
      <c r="L45" s="161">
        <f t="shared" si="16"/>
        <v>75.700934579439249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182.08</v>
      </c>
      <c r="H46" s="3">
        <f>Лист1!H49</f>
        <v>0.5</v>
      </c>
      <c r="I46" s="3">
        <f t="shared" si="17"/>
        <v>0.97</v>
      </c>
      <c r="J46" s="3">
        <f>Лист1!J49</f>
        <v>0.3</v>
      </c>
      <c r="K46" s="3">
        <f>J46</f>
        <v>0.3</v>
      </c>
      <c r="L46" s="41">
        <f t="shared" si="16"/>
        <v>65.986394557823132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172.98</v>
      </c>
      <c r="H47" s="3">
        <v>0</v>
      </c>
      <c r="I47" s="3">
        <f t="shared" si="17"/>
        <v>1.1299999999999999</v>
      </c>
      <c r="J47" s="3">
        <f>Лист1!J50</f>
        <v>0.01</v>
      </c>
      <c r="K47" s="3">
        <f>J47</f>
        <v>0.01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168.3</v>
      </c>
      <c r="H48" s="3">
        <f>Лист1!H51</f>
        <v>0.47599999999999226</v>
      </c>
      <c r="I48" s="3">
        <f t="shared" si="17"/>
        <v>0.72400000000000775</v>
      </c>
      <c r="J48" s="3">
        <f>Лист1!J51</f>
        <v>0.01</v>
      </c>
      <c r="K48" s="3">
        <f t="shared" si="19"/>
        <v>0.01</v>
      </c>
      <c r="L48" s="41">
        <f t="shared" si="16"/>
        <v>60.333333333333982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162.9</v>
      </c>
      <c r="H49" s="3">
        <v>0</v>
      </c>
      <c r="I49" s="3">
        <f t="shared" si="17"/>
        <v>2.5</v>
      </c>
      <c r="J49" s="3">
        <f>Лист1!J52</f>
        <v>0.01</v>
      </c>
      <c r="K49" s="3">
        <f t="shared" si="19"/>
        <v>0.01</v>
      </c>
      <c r="L49" s="41">
        <f t="shared" si="16"/>
        <v>100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160.30000000000001</v>
      </c>
      <c r="H50" s="3">
        <v>0</v>
      </c>
      <c r="I50" s="3">
        <f t="shared" si="17"/>
        <v>1.28</v>
      </c>
      <c r="J50" s="3">
        <f>Лист1!J53</f>
        <v>0.02</v>
      </c>
      <c r="K50" s="138">
        <f t="shared" si="19"/>
        <v>0.02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3.2159999999999926</v>
      </c>
      <c r="I51" s="25">
        <f>I41+I42+I43+I44+I45+I46+I47+I48+I49+I50</f>
        <v>12.184000000000006</v>
      </c>
      <c r="J51" s="24"/>
      <c r="K51" s="166"/>
      <c r="L51" s="29">
        <f>I51*100/E51</f>
        <v>79.116883116883145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217.56</v>
      </c>
      <c r="H53" s="3">
        <f>Лист1!H56</f>
        <v>0.24</v>
      </c>
      <c r="I53" s="3">
        <f>E53-H53</f>
        <v>0.88000000000000012</v>
      </c>
      <c r="J53" s="3">
        <f>Лист1!J56</f>
        <v>0.06</v>
      </c>
      <c r="K53" s="3">
        <f>J53</f>
        <v>0.06</v>
      </c>
      <c r="L53" s="41">
        <f t="shared" ref="L53:L64" si="21">I53*100/E53</f>
        <v>78.571428571428584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3" t="s">
        <v>2</v>
      </c>
      <c r="D54" s="244"/>
      <c r="E54" s="245"/>
      <c r="F54" s="246" t="s">
        <v>3</v>
      </c>
      <c r="G54" s="247"/>
      <c r="H54" s="248"/>
      <c r="I54" s="248"/>
      <c r="J54" s="248"/>
      <c r="K54" s="249"/>
      <c r="L54" s="236" t="s">
        <v>4</v>
      </c>
      <c r="M54" s="252" t="s">
        <v>5</v>
      </c>
      <c r="N54" s="13"/>
      <c r="O54" s="13"/>
    </row>
    <row r="55" spans="1:33" s="5" customFormat="1" ht="14.1" customHeight="1" x14ac:dyDescent="0.25">
      <c r="A55" s="107"/>
      <c r="B55" s="235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36" t="s">
        <v>83</v>
      </c>
      <c r="L55" s="250"/>
      <c r="M55" s="253"/>
      <c r="N55" s="13"/>
      <c r="O55" s="13"/>
    </row>
    <row r="56" spans="1:33" s="5" customFormat="1" ht="14.1" customHeight="1" x14ac:dyDescent="0.25">
      <c r="A56" s="107"/>
      <c r="B56" s="235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50"/>
      <c r="L56" s="250"/>
      <c r="M56" s="253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50"/>
      <c r="L57" s="250"/>
      <c r="M57" s="253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51"/>
      <c r="L58" s="251"/>
      <c r="M58" s="254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211.07</v>
      </c>
      <c r="H60" s="3">
        <f>Лист1!H57</f>
        <v>0.39</v>
      </c>
      <c r="I60" s="3">
        <f>E60-H60</f>
        <v>0.63</v>
      </c>
      <c r="J60" s="3">
        <f>Лист1!J57</f>
        <v>7.0000000000000007E-2</v>
      </c>
      <c r="K60" s="3">
        <f>J60</f>
        <v>7.0000000000000007E-2</v>
      </c>
      <c r="L60" s="41">
        <f t="shared" si="21"/>
        <v>61.764705882352942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188.65</v>
      </c>
      <c r="H61" s="3">
        <f>Лист1!H64</f>
        <v>0.56000000000000005</v>
      </c>
      <c r="I61" s="3">
        <f>E61-H61</f>
        <v>1.02</v>
      </c>
      <c r="J61" s="3">
        <f>Лист1!J64</f>
        <v>7.0000000000000007E-2</v>
      </c>
      <c r="K61" s="3">
        <f>J61</f>
        <v>7.0000000000000007E-2</v>
      </c>
      <c r="L61" s="41">
        <f t="shared" si="21"/>
        <v>64.556962025316452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184.18</v>
      </c>
      <c r="H62" s="3">
        <f>Лист1!H65</f>
        <v>0.34</v>
      </c>
      <c r="I62" s="3">
        <f>E62-H62</f>
        <v>1.1099999999999999</v>
      </c>
      <c r="J62" s="3">
        <f>Лист1!J65</f>
        <v>7.0000000000000007E-2</v>
      </c>
      <c r="K62" s="3">
        <f>J62</f>
        <v>7.0000000000000007E-2</v>
      </c>
      <c r="L62" s="41">
        <f t="shared" si="21"/>
        <v>76.551724137931032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97.94</v>
      </c>
      <c r="H64" s="3">
        <f>Лист1!H67</f>
        <v>3.7440000000001417E-2</v>
      </c>
      <c r="I64" s="3">
        <f>E64-H64</f>
        <v>2.4625599999999985</v>
      </c>
      <c r="J64" s="3">
        <f>Лист1!J67</f>
        <v>0.15</v>
      </c>
      <c r="K64" s="3">
        <f>J64</f>
        <v>0.15</v>
      </c>
      <c r="L64" s="41">
        <f t="shared" si="21"/>
        <v>98.502399999999938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1.5674400000000015</v>
      </c>
      <c r="I65" s="25">
        <f>I53+I60+I61+I62+I64</f>
        <v>6.1025599999999987</v>
      </c>
      <c r="J65" s="24"/>
      <c r="K65" s="24"/>
      <c r="L65" s="29">
        <f>I65*100/E65</f>
        <v>79.564015645371555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</v>
      </c>
      <c r="H68" s="17">
        <f>Лист1!H71</f>
        <v>0.88000000000001244</v>
      </c>
      <c r="I68" s="17">
        <f t="shared" si="23"/>
        <v>3.9199999999999875</v>
      </c>
      <c r="J68" s="3">
        <f>Лист1!J71</f>
        <v>0</v>
      </c>
      <c r="K68" s="3">
        <f>J68</f>
        <v>0</v>
      </c>
      <c r="L68" s="41">
        <f t="shared" ref="L68" si="24">I68*100/E68</f>
        <v>81.666666666666416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1.1500000000000123</v>
      </c>
      <c r="I69" s="25">
        <f>SUM(I67:I68)</f>
        <v>4.7499999999999876</v>
      </c>
      <c r="J69" s="25"/>
      <c r="K69" s="149"/>
      <c r="L69" s="29">
        <f>I69*100/E69</f>
        <v>80.50847457627097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149.80000000000001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159.37</v>
      </c>
      <c r="H73" s="17">
        <f>Лист1!H76</f>
        <v>0.29799999999999999</v>
      </c>
      <c r="I73" s="17">
        <f>E73-H73</f>
        <v>0.8919999999999999</v>
      </c>
      <c r="J73" s="38">
        <f>Лист1!J76</f>
        <v>0.01</v>
      </c>
      <c r="K73" s="199">
        <f>J73</f>
        <v>0.01</v>
      </c>
      <c r="L73" s="41">
        <f>I73*100/E73</f>
        <v>74.9579831932773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93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94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0.01</v>
      </c>
      <c r="K75" s="200">
        <f>J75</f>
        <v>0.01</v>
      </c>
      <c r="L75" s="26">
        <v>95</v>
      </c>
      <c r="M75" s="199">
        <v>89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</v>
      </c>
      <c r="H77" s="200">
        <v>0.27</v>
      </c>
      <c r="I77" s="17">
        <f>E77-H77</f>
        <v>1.8900000000000001</v>
      </c>
      <c r="J77" s="200">
        <v>0</v>
      </c>
      <c r="K77" s="200">
        <f>J77</f>
        <v>0</v>
      </c>
      <c r="L77" s="210">
        <v>98</v>
      </c>
      <c r="M77" s="199">
        <v>94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24.93962240000003</v>
      </c>
      <c r="I79" s="25">
        <f>I21+I29+I34+I39+I51+I65+I71+I73+I77+I75+I69</f>
        <v>87.234377599999974</v>
      </c>
      <c r="J79" s="24"/>
      <c r="K79" s="24"/>
      <c r="L79" s="29">
        <f>I79*100/E79</f>
        <v>77.767020521689489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9" t="s">
        <v>89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14"/>
    </row>
    <row r="81" spans="1:34" s="5" customFormat="1" x14ac:dyDescent="0.25">
      <c r="A81" s="94">
        <v>1</v>
      </c>
      <c r="B81" s="92" t="s">
        <v>90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175.6</v>
      </c>
      <c r="H81" s="3">
        <f>(D81-G81)*10000*C81/1000000</f>
        <v>0.93584000000001344</v>
      </c>
      <c r="I81" s="3">
        <f>E81-H81</f>
        <v>1.4241599999999863</v>
      </c>
      <c r="J81" s="95">
        <f>Лист1!J80</f>
        <v>0.02</v>
      </c>
      <c r="K81" s="95">
        <f>J81</f>
        <v>0.02</v>
      </c>
      <c r="L81" s="26">
        <f>I81*100/E81</f>
        <v>60.345762711863827</v>
      </c>
      <c r="M81" s="95"/>
      <c r="N81" s="14"/>
      <c r="O81" s="27"/>
    </row>
    <row r="82" spans="1:34" x14ac:dyDescent="0.25">
      <c r="A82" s="96">
        <v>2</v>
      </c>
      <c r="B82" s="6" t="s">
        <v>91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168.3</v>
      </c>
      <c r="H82" s="3">
        <f>(D82-G82)*10000*C82/1000000</f>
        <v>4.0679999999999614</v>
      </c>
      <c r="I82" s="3">
        <f>E82-H82</f>
        <v>-7.9999999999618154E-3</v>
      </c>
      <c r="J82" s="17">
        <f>Лист1!J81</f>
        <v>4.2000000000000003E-2</v>
      </c>
      <c r="K82" s="17">
        <f>J82</f>
        <v>4.2000000000000003E-2</v>
      </c>
      <c r="L82" s="26">
        <f>I82*100/E82</f>
        <v>-0.19704433497442897</v>
      </c>
      <c r="M82" s="3"/>
    </row>
    <row r="83" spans="1:34" x14ac:dyDescent="0.25">
      <c r="A83" s="96">
        <v>3</v>
      </c>
      <c r="B83" s="15" t="s">
        <v>92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178.1</v>
      </c>
      <c r="H83" s="3">
        <f>(D83-G83)*10000*C83/1000000</f>
        <v>0.80400000000000005</v>
      </c>
      <c r="I83" s="3">
        <f>E83-H83</f>
        <v>0.19599999999999995</v>
      </c>
      <c r="J83" s="3">
        <f>Лист1!J82</f>
        <v>0</v>
      </c>
      <c r="K83" s="3">
        <v>0</v>
      </c>
      <c r="L83" s="26">
        <f>I83*100/E83</f>
        <v>19.599999999999994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5.8078399999999748</v>
      </c>
      <c r="I84" s="25">
        <f>SUM(I81:I83)</f>
        <v>1.6121600000000245</v>
      </c>
      <c r="J84" s="24"/>
      <c r="K84" s="24"/>
      <c r="L84" s="29">
        <f>I84*100/E84</f>
        <v>21.727223719676882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95</v>
      </c>
      <c r="N85" s="5" t="s">
        <v>52</v>
      </c>
    </row>
    <row r="88" spans="1:34" x14ac:dyDescent="0.25">
      <c r="AH88" s="223">
        <f>I79</f>
        <v>87.234377599999974</v>
      </c>
    </row>
  </sheetData>
  <mergeCells count="17"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  <mergeCell ref="B1:M1"/>
    <mergeCell ref="B2:M2"/>
    <mergeCell ref="B3:M3"/>
    <mergeCell ref="C4:E4"/>
    <mergeCell ref="F4:K4"/>
    <mergeCell ref="L4:L8"/>
    <mergeCell ref="M4:M8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2025-09-16T07:40:50Z</cp:lastPrinted>
  <dcterms:created xsi:type="dcterms:W3CDTF">2023-05-23T07:28:04Z</dcterms:created>
  <dcterms:modified xsi:type="dcterms:W3CDTF">2025-09-16T07:41:13Z</dcterms:modified>
</cp:coreProperties>
</file>