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15" windowWidth="11010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H77" i="4" l="1"/>
  <c r="H68" i="1"/>
  <c r="H11" i="4"/>
  <c r="H23" i="1" l="1"/>
  <c r="K19" i="1" l="1"/>
  <c r="K20" i="1" l="1"/>
  <c r="K18" i="1"/>
  <c r="K17" i="1"/>
  <c r="G14" i="4" l="1"/>
  <c r="H36" i="1" l="1"/>
  <c r="E65" i="4" l="1"/>
  <c r="E65" i="1"/>
  <c r="O75" i="4"/>
  <c r="O73" i="4"/>
  <c r="AG75" i="4"/>
  <c r="AG73" i="4"/>
  <c r="E79" i="4"/>
  <c r="I73" i="4"/>
  <c r="K67" i="4" l="1"/>
  <c r="I62" i="1" l="1"/>
  <c r="I61" i="1" l="1"/>
  <c r="H12" i="1" l="1"/>
  <c r="H12" i="4" s="1"/>
  <c r="H47" i="1" l="1"/>
  <c r="C75" i="1" l="1"/>
  <c r="C69" i="1"/>
  <c r="C65" i="1"/>
  <c r="C51" i="1"/>
  <c r="C39" i="1"/>
  <c r="C34" i="1"/>
  <c r="C29" i="1"/>
  <c r="C21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H71" i="1" l="1"/>
  <c r="H71" i="4" s="1"/>
  <c r="I71" i="4" s="1"/>
  <c r="H73" i="4"/>
  <c r="O71" i="4" l="1"/>
  <c r="AG71" i="4"/>
  <c r="H38" i="1"/>
  <c r="I42" i="1" l="1"/>
  <c r="H42" i="4"/>
  <c r="E51" i="1"/>
  <c r="E51" i="4"/>
  <c r="K75" i="4"/>
  <c r="I75" i="4"/>
  <c r="F75" i="4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77" i="1"/>
  <c r="K77" i="4"/>
  <c r="L84" i="4" l="1"/>
  <c r="AG84" i="4"/>
  <c r="H32" i="1"/>
  <c r="E39" i="1"/>
  <c r="E34" i="1"/>
  <c r="E29" i="1"/>
  <c r="E21" i="1"/>
  <c r="H26" i="1" l="1"/>
  <c r="H25" i="1"/>
  <c r="H24" i="1" l="1"/>
  <c r="I25" i="1" l="1"/>
  <c r="H31" i="1" l="1"/>
  <c r="H28" i="1"/>
  <c r="H27" i="1"/>
  <c r="H19" i="1"/>
  <c r="H19" i="4" s="1"/>
  <c r="H11" i="1"/>
  <c r="H18" i="1"/>
  <c r="H29" i="1" l="1"/>
  <c r="I43" i="1"/>
  <c r="I44" i="1" l="1"/>
  <c r="I77" i="4" l="1"/>
  <c r="O77" i="4" l="1"/>
  <c r="AG77" i="4"/>
  <c r="K47" i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7" i="4" s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H48" i="4" s="1"/>
  <c r="I47" i="1"/>
  <c r="H39" i="1"/>
  <c r="H16" i="1"/>
  <c r="H16" i="4" s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K14" i="1" l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51" i="4" l="1"/>
  <c r="I53" i="1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28" i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I16" i="4"/>
  <c r="L16" i="4" s="1"/>
  <c r="L31" i="4"/>
  <c r="H20" i="4"/>
  <c r="I20" i="4" s="1"/>
  <c r="L20" i="4" s="1"/>
  <c r="I11" i="1"/>
  <c r="I21" i="1" l="1"/>
  <c r="L21" i="1" s="1"/>
  <c r="H21" i="4"/>
  <c r="L11" i="1"/>
  <c r="I11" i="4"/>
  <c r="I21" i="4" s="1"/>
  <c r="AG21" i="4" l="1"/>
  <c r="O21" i="4"/>
  <c r="L21" i="4"/>
  <c r="L11" i="4"/>
  <c r="K33" i="1"/>
  <c r="K27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I64" i="4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6" i="1"/>
  <c r="I65" i="4" l="1"/>
  <c r="O65" i="4" s="1"/>
  <c r="L34" i="4"/>
  <c r="AG34" i="4"/>
  <c r="O34" i="4"/>
  <c r="L34" i="1"/>
  <c r="L36" i="4"/>
  <c r="H69" i="1"/>
  <c r="H75" i="1" s="1"/>
  <c r="L43" i="1"/>
  <c r="L68" i="1"/>
  <c r="L45" i="1"/>
  <c r="I38" i="1"/>
  <c r="I39" i="1" s="1"/>
  <c r="L39" i="1" s="1"/>
  <c r="H39" i="4"/>
  <c r="L33" i="4"/>
  <c r="L64" i="4"/>
  <c r="L41" i="1"/>
  <c r="L37" i="1"/>
  <c r="L31" i="1"/>
  <c r="L65" i="4" l="1"/>
  <c r="I69" i="1"/>
  <c r="L69" i="1" s="1"/>
  <c r="L38" i="1"/>
  <c r="L69" i="4"/>
  <c r="I38" i="4"/>
  <c r="I39" i="4" s="1"/>
  <c r="L39" i="4" l="1"/>
  <c r="AG39" i="4"/>
  <c r="I75" i="1"/>
  <c r="L75" i="1" s="1"/>
  <c r="L38" i="4"/>
  <c r="L24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<sst xmlns="http://schemas.openxmlformats.org/spreadsheetml/2006/main" count="264" uniqueCount="97">
  <si>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</si>
  <si>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</si>
  <si>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</si>
  <si>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</si>
  <si>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</si>
  <si>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</si>
  <si>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</si>
  <si>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</si>
  <si>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</si>
  <si>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</si>
  <si>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</si>
  <si>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</si>
  <si>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</si>
  <si>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</si>
  <si>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</si>
  <si>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</si>
  <si>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</si>
  <si>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</si>
  <si>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</si>
  <si>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</si>
  <si>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</si>
  <si>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</si>
  <si>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</si>
  <si>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</si>
  <si>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</si>
  <si>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</si>
  <si>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</si>
  <si>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</si>
  <si>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</si>
  <si>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</si>
  <si>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</si>
  <si>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</si>
  <si>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</si>
  <si>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</si>
  <si>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</si>
  <si>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</si>
  <si>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</si>
  <si>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</si>
  <si>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</si>
  <si>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</si>
  <si>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</si>
  <si>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</si>
  <si>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</si>
  <si>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</si>
  <si>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</si>
  <si>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</si>
  <si>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</si>
  <si>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</si>
  <si>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</si>
  <si>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</si>
  <si>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</si>
  <si>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</si>
  <si>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</si>
  <si>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</si>
  <si>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</si>
  <si>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</si>
  <si>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</si>
  <si>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</si>
  <si>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</si>
  <si>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</si>
  <si>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</si>
  <si>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</si>
  <si>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</si>
  <si>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</si>
  <si>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</si>
  <si>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</si>
  <si>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</si>
  <si>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</si>
  <si>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</si>
  <si>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</si>
  <si>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</si>
  <si>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</si>
  <si>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</si>
  <si>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</si>
  <si>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</si>
  <si>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</si>
  <si>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</si>
  <si>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</si>
  <si>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</si>
  <si>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</si>
  <si>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</si>
  <si>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</si>
  <si>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</si>
  <si>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</si>
  <si>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</si>
  <si>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</si>
  <si>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</si>
  <si>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</si>
  <si>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</si>
  <si>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</si>
  <si>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</si>
  <si>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</si>
  <si>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</si>
  <si>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</si>
  <si>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</si>
  <si>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</si>
  <si>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13 травня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</si>
</sst>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N81" sqref="A1:N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5" width="6" style="5" customWidth="1"/>
    <col min="16" max="24" width="9.140625" style="5"/>
  </cols>
  <sheetData>
    <row r="1" spans="1:16" ht="14.25" customHeight="1" x14ac:dyDescent="0.25">
      <c r="A1" s="33"/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31"/>
    </row>
    <row r="2" spans="1:16" ht="13.5" customHeight="1" x14ac:dyDescent="0.25">
      <c r="A2" s="33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31"/>
    </row>
    <row r="3" spans="1:16" ht="12.75" customHeight="1" x14ac:dyDescent="0.25">
      <c r="A3" s="33"/>
      <c r="B3" s="237" t="s">
        <v>96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31"/>
    </row>
    <row r="4" spans="1:16" ht="12.75" customHeight="1" x14ac:dyDescent="0.25">
      <c r="A4" s="32"/>
      <c r="B4" s="82"/>
      <c r="C4" s="232" t="s">
        <v>2</v>
      </c>
      <c r="D4" s="233"/>
      <c r="E4" s="233"/>
      <c r="F4" s="234" t="s">
        <v>3</v>
      </c>
      <c r="G4" s="234"/>
      <c r="H4" s="234"/>
      <c r="I4" s="234"/>
      <c r="J4" s="234"/>
      <c r="K4" s="234"/>
      <c r="L4" s="229" t="s">
        <v>4</v>
      </c>
      <c r="M4" s="235" t="s">
        <v>5</v>
      </c>
      <c r="N4" s="231"/>
    </row>
    <row r="5" spans="1:16" x14ac:dyDescent="0.25">
      <c r="A5" s="58"/>
      <c r="B5" s="225" t="s">
        <v>6</v>
      </c>
      <c r="C5" s="90" t="s">
        <v>7</v>
      </c>
      <c r="D5" s="86" t="s">
        <v>8</v>
      </c>
      <c r="E5" s="226" t="s">
        <v>85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9" t="s">
        <v>83</v>
      </c>
      <c r="L5" s="229"/>
      <c r="M5" s="235"/>
      <c r="N5" s="231"/>
      <c r="O5" s="213"/>
      <c r="P5" s="213"/>
    </row>
    <row r="6" spans="1:16" x14ac:dyDescent="0.25">
      <c r="A6" s="58"/>
      <c r="B6" s="225"/>
      <c r="C6" s="91"/>
      <c r="D6" s="76"/>
      <c r="E6" s="227"/>
      <c r="F6" s="76" t="s">
        <v>16</v>
      </c>
      <c r="G6" s="74" t="s">
        <v>87</v>
      </c>
      <c r="H6" s="76" t="s">
        <v>86</v>
      </c>
      <c r="I6" s="74"/>
      <c r="J6" s="78" t="s">
        <v>19</v>
      </c>
      <c r="K6" s="229"/>
      <c r="L6" s="229"/>
      <c r="M6" s="235"/>
      <c r="N6" s="231"/>
      <c r="O6" s="213"/>
      <c r="P6" s="213"/>
    </row>
    <row r="7" spans="1:16" x14ac:dyDescent="0.25">
      <c r="A7" s="58"/>
      <c r="B7" s="79"/>
      <c r="C7" s="91"/>
      <c r="D7" s="76"/>
      <c r="E7" s="227"/>
      <c r="F7" s="76" t="s">
        <v>17</v>
      </c>
      <c r="G7" s="74"/>
      <c r="H7" s="49"/>
      <c r="I7" s="85"/>
      <c r="J7" s="76"/>
      <c r="K7" s="229"/>
      <c r="L7" s="229"/>
      <c r="M7" s="235"/>
      <c r="N7" s="231"/>
      <c r="O7" s="213"/>
      <c r="P7" s="213"/>
    </row>
    <row r="8" spans="1:16" ht="15" customHeight="1" x14ac:dyDescent="0.25">
      <c r="A8" s="34"/>
      <c r="B8" s="77"/>
      <c r="C8" s="9" t="s">
        <v>20</v>
      </c>
      <c r="D8" s="87" t="s">
        <v>21</v>
      </c>
      <c r="E8" s="228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9"/>
      <c r="L8" s="229"/>
      <c r="M8" s="235"/>
      <c r="N8" s="231"/>
      <c r="O8" s="213"/>
      <c r="P8" s="213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3"/>
      <c r="P9" s="213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3"/>
      <c r="P10" s="213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176.87</v>
      </c>
      <c r="H11" s="3">
        <f>(D11-G11)*10000*C11/1000000</f>
        <v>0.41053219999998564</v>
      </c>
      <c r="I11" s="3">
        <f>E11-H11</f>
        <v>7.8294678000000149</v>
      </c>
      <c r="J11" s="3">
        <v>0.35</v>
      </c>
      <c r="K11" s="3">
        <f>J11</f>
        <v>0.35</v>
      </c>
      <c r="L11" s="26">
        <f t="shared" ref="L11:L19" si="0">I11*100/E11</f>
        <v>95.017813106796297</v>
      </c>
      <c r="M11" s="3">
        <v>0.35</v>
      </c>
      <c r="N11" s="16"/>
      <c r="O11" s="4"/>
      <c r="P11" s="213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167.49</v>
      </c>
      <c r="H12" s="3">
        <f>(D12-G12)*10000*C12/1000000</f>
        <v>1.1999999999989085E-2</v>
      </c>
      <c r="I12" s="3">
        <f t="shared" ref="I12:I19" si="1">E12-H12</f>
        <v>3.428000000000011</v>
      </c>
      <c r="J12" s="3">
        <v>0.62</v>
      </c>
      <c r="K12" s="3">
        <f t="shared" ref="K12:K20" si="2">J12</f>
        <v>0.62</v>
      </c>
      <c r="L12" s="26">
        <f>I12*100/E12</f>
        <v>99.651162790697995</v>
      </c>
      <c r="M12" s="3">
        <v>0.8</v>
      </c>
      <c r="N12" s="224"/>
      <c r="O12" s="4"/>
      <c r="P12" s="213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163.97</v>
      </c>
      <c r="H13" s="3">
        <f t="shared" ref="H13:H16" si="3">(D13-G13)*10000*C13/1000000</f>
        <v>6.6000000000002501E-2</v>
      </c>
      <c r="I13" s="3">
        <f t="shared" si="1"/>
        <v>1.4339999999999975</v>
      </c>
      <c r="J13" s="3">
        <v>0.8</v>
      </c>
      <c r="K13" s="3">
        <f>J13</f>
        <v>0.8</v>
      </c>
      <c r="L13" s="26">
        <f>I13*100/E13</f>
        <v>95.599999999999838</v>
      </c>
      <c r="M13" s="3">
        <v>0.95</v>
      </c>
      <c r="N13" s="224"/>
      <c r="O13" s="4"/>
      <c r="P13" s="213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157.61000000000001</v>
      </c>
      <c r="H14" s="3">
        <f>(D14-G14)*10000*C14/1000000</f>
        <v>-0.59226200000007345</v>
      </c>
      <c r="I14" s="3">
        <f t="shared" si="1"/>
        <v>17.552262000000074</v>
      </c>
      <c r="J14" s="3">
        <v>1.5</v>
      </c>
      <c r="K14" s="3">
        <f t="shared" si="2"/>
        <v>1.5</v>
      </c>
      <c r="L14" s="26">
        <f t="shared" si="0"/>
        <v>103.49211084905703</v>
      </c>
      <c r="M14" s="3">
        <v>1.5</v>
      </c>
      <c r="N14" s="224"/>
      <c r="O14" s="4"/>
      <c r="P14" s="213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144.38999999999999</v>
      </c>
      <c r="H15" s="3">
        <f>(D15-G15)*10000*C15/1000000</f>
        <v>1.6500000000031892E-2</v>
      </c>
      <c r="I15" s="3">
        <f t="shared" si="1"/>
        <v>2.4034999999999682</v>
      </c>
      <c r="J15" s="3">
        <v>1.5</v>
      </c>
      <c r="K15" s="3">
        <f t="shared" si="2"/>
        <v>1.5</v>
      </c>
      <c r="L15" s="26">
        <f t="shared" si="0"/>
        <v>99.318181818180506</v>
      </c>
      <c r="M15" s="3">
        <v>1.7</v>
      </c>
      <c r="N15" s="16"/>
      <c r="O15" s="4"/>
      <c r="P15" s="213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1.5</v>
      </c>
      <c r="K16" s="3">
        <f t="shared" si="2"/>
        <v>1.5</v>
      </c>
      <c r="L16" s="26">
        <f t="shared" si="0"/>
        <v>100</v>
      </c>
      <c r="M16" s="3">
        <v>1.8</v>
      </c>
      <c r="N16" s="16"/>
      <c r="O16" s="4"/>
      <c r="P16" s="213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131.53</v>
      </c>
      <c r="H17" s="3">
        <f>(D17-G17)*10000*C17/1000000</f>
        <v>0.2288999999999777</v>
      </c>
      <c r="I17" s="3">
        <f t="shared" si="1"/>
        <v>3.0411000000000223</v>
      </c>
      <c r="J17" s="3">
        <v>2.25</v>
      </c>
      <c r="K17" s="3">
        <f t="shared" si="2"/>
        <v>2.25</v>
      </c>
      <c r="L17" s="26">
        <f t="shared" si="0"/>
        <v>93.000000000000682</v>
      </c>
      <c r="M17" s="3">
        <v>2.25</v>
      </c>
      <c r="N17" s="16"/>
      <c r="O17" s="4"/>
      <c r="P17" s="213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</v>
      </c>
      <c r="H18" s="3">
        <f>(D18-G18)*10000*C18/1000000</f>
        <v>7.000000000000596E-2</v>
      </c>
      <c r="I18" s="3">
        <f t="shared" si="1"/>
        <v>1.6799999999999939</v>
      </c>
      <c r="J18" s="3">
        <v>2.2999999999999998</v>
      </c>
      <c r="K18" s="3">
        <f t="shared" si="2"/>
        <v>2.2999999999999998</v>
      </c>
      <c r="L18" s="26">
        <f t="shared" si="0"/>
        <v>95.999999999999659</v>
      </c>
      <c r="M18" s="3">
        <v>2.2999999999999998</v>
      </c>
      <c r="N18" s="16"/>
      <c r="O18" s="4"/>
      <c r="P18" s="213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113.83</v>
      </c>
      <c r="H19" s="3">
        <f>(D19-G19)*10000*C19/1000000</f>
        <v>0.44660000000004713</v>
      </c>
      <c r="I19" s="3">
        <f t="shared" si="1"/>
        <v>15.253399999999953</v>
      </c>
      <c r="J19" s="3">
        <v>2.7</v>
      </c>
      <c r="K19" s="3">
        <f>J19</f>
        <v>2.7</v>
      </c>
      <c r="L19" s="26">
        <f t="shared" si="0"/>
        <v>97.155414012738561</v>
      </c>
      <c r="M19" s="3">
        <v>2.4500000000000002</v>
      </c>
      <c r="N19" s="16"/>
      <c r="O19" s="214"/>
      <c r="P19" s="213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99.75</v>
      </c>
      <c r="H20" s="3">
        <f>(D20-G20)*10000*C20/1000000</f>
        <v>0.10200000000000387</v>
      </c>
      <c r="I20" s="3">
        <f>E20-H20</f>
        <v>3.6479999999999961</v>
      </c>
      <c r="J20" s="3">
        <v>2</v>
      </c>
      <c r="K20" s="3">
        <f t="shared" si="2"/>
        <v>2</v>
      </c>
      <c r="L20" s="26">
        <f>I20*100/E20</f>
        <v>97.279999999999902</v>
      </c>
      <c r="M20" s="3">
        <v>2.5</v>
      </c>
      <c r="N20" s="16"/>
      <c r="O20" s="213"/>
      <c r="P20" s="213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0.76027019999997036</v>
      </c>
      <c r="I21" s="24">
        <f>SUM(I11:I20)</f>
        <v>57.829729800000024</v>
      </c>
      <c r="J21" s="23"/>
      <c r="K21" s="23"/>
      <c r="L21" s="29">
        <f>I21*100/E21</f>
        <v>98.702389144905311</v>
      </c>
      <c r="M21" s="23"/>
      <c r="N21" s="16"/>
      <c r="O21" s="213"/>
      <c r="P21" s="213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3"/>
      <c r="P22" s="213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191.61</v>
      </c>
      <c r="H23" s="17">
        <f>E23-I23</f>
        <v>0</v>
      </c>
      <c r="I23" s="17">
        <v>1.4039999999999999</v>
      </c>
      <c r="J23" s="3">
        <v>0.15</v>
      </c>
      <c r="K23" s="3">
        <f t="shared" ref="K23:K28" si="5">J23</f>
        <v>0.15</v>
      </c>
      <c r="L23" s="26">
        <f>I23*100/E23</f>
        <v>99.999999999999986</v>
      </c>
      <c r="M23" s="3">
        <v>0.15</v>
      </c>
      <c r="N23" s="16"/>
      <c r="O23" s="215"/>
      <c r="P23" s="213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5"/>
      <c r="P24" s="213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0.09</v>
      </c>
      <c r="K25" s="3">
        <f t="shared" si="5"/>
        <v>0.09</v>
      </c>
      <c r="L25" s="26">
        <f>I25*100/E25</f>
        <v>100</v>
      </c>
      <c r="M25" s="3">
        <v>0.21</v>
      </c>
      <c r="N25" s="16"/>
      <c r="O25" s="4"/>
      <c r="P25" s="213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192.17</v>
      </c>
      <c r="H26" s="3">
        <f>(D26-G26)*10000*C26/1000000</f>
        <v>0.21450000000000813</v>
      </c>
      <c r="I26" s="17">
        <f t="shared" ref="I26:I27" si="7">E26-H26</f>
        <v>0.85549999999999193</v>
      </c>
      <c r="J26" s="3">
        <v>0.01</v>
      </c>
      <c r="K26" s="3">
        <f t="shared" si="5"/>
        <v>0.01</v>
      </c>
      <c r="L26" s="26">
        <f>I26*100/E26</f>
        <v>79.953271028036625</v>
      </c>
      <c r="M26" s="3">
        <v>0.01</v>
      </c>
      <c r="N26" s="16"/>
      <c r="O26" s="4"/>
      <c r="P26" s="213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179.11</v>
      </c>
      <c r="H27" s="3">
        <f>(D27-G27)*10000*C27/1000000</f>
        <v>-9.7000000000187457E-3</v>
      </c>
      <c r="I27" s="17">
        <f t="shared" si="7"/>
        <v>1.7597000000000187</v>
      </c>
      <c r="J27" s="3">
        <v>0.12</v>
      </c>
      <c r="K27" s="3">
        <f t="shared" si="5"/>
        <v>0.12</v>
      </c>
      <c r="L27" s="26">
        <f t="shared" ref="L27" si="8">I27*100/E27</f>
        <v>100.55428571428679</v>
      </c>
      <c r="M27" s="3">
        <v>0.22</v>
      </c>
      <c r="N27" s="16"/>
      <c r="O27" s="4"/>
      <c r="P27" s="213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0.14000000000000001</v>
      </c>
      <c r="K28" s="3">
        <f t="shared" si="5"/>
        <v>0.14000000000000001</v>
      </c>
      <c r="L28" s="26">
        <f>I28*100/E28</f>
        <v>101.8446601941757</v>
      </c>
      <c r="M28" s="3">
        <v>0.26</v>
      </c>
      <c r="N28" s="16"/>
      <c r="O28" s="4"/>
      <c r="P28" s="213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0.33579999999997978</v>
      </c>
      <c r="I29" s="25">
        <f>SUM(I23:I28)</f>
        <v>10.148200000000021</v>
      </c>
      <c r="J29" s="24"/>
      <c r="K29" s="24"/>
      <c r="L29" s="29">
        <f>I29*100/E29</f>
        <v>96.797024036627448</v>
      </c>
      <c r="M29" s="24"/>
      <c r="N29" s="16"/>
      <c r="O29" s="213"/>
      <c r="P29" s="213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3"/>
      <c r="P30" s="213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189.48</v>
      </c>
      <c r="H31" s="17">
        <f>(D31-G31)*10000*C31/1000000</f>
        <v>1.1400000000005831E-2</v>
      </c>
      <c r="I31" s="3">
        <f>E31-H31</f>
        <v>1.1785999999999941</v>
      </c>
      <c r="J31" s="3">
        <v>0.02</v>
      </c>
      <c r="K31" s="3">
        <f>J31</f>
        <v>0.02</v>
      </c>
      <c r="L31" s="26">
        <f t="shared" ref="L31:L33" si="10">I31*100/E31</f>
        <v>99.042016806722202</v>
      </c>
      <c r="M31" s="3">
        <v>0.05</v>
      </c>
      <c r="N31" s="16"/>
      <c r="O31" s="4"/>
      <c r="P31" s="213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185.49</v>
      </c>
      <c r="H32" s="17">
        <f>(D32-G32)*10000*C32/1000000</f>
        <v>1.0399999999990542E-2</v>
      </c>
      <c r="I32" s="17">
        <f>E32-H32</f>
        <v>1.8196000000000094</v>
      </c>
      <c r="J32" s="3">
        <v>0.02</v>
      </c>
      <c r="K32" s="3">
        <f>J32</f>
        <v>0.02</v>
      </c>
      <c r="L32" s="26">
        <f t="shared" si="10"/>
        <v>99.431693989071547</v>
      </c>
      <c r="M32" s="3">
        <v>0.06</v>
      </c>
      <c r="N32" s="16"/>
      <c r="O32" s="4"/>
      <c r="P32" s="213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180.57</v>
      </c>
      <c r="H33" s="17">
        <f>(D33-G33)*10000*C33/1000000</f>
        <v>1.9200000000000727E-2</v>
      </c>
      <c r="I33" s="17">
        <f>E33-H33</f>
        <v>1.0007999999999992</v>
      </c>
      <c r="J33" s="3">
        <v>0.03</v>
      </c>
      <c r="K33" s="3">
        <f>J33</f>
        <v>0.03</v>
      </c>
      <c r="L33" s="26">
        <f t="shared" si="10"/>
        <v>98.117647058823451</v>
      </c>
      <c r="M33" s="3">
        <v>0.06</v>
      </c>
      <c r="N33" s="16"/>
      <c r="O33" s="4"/>
      <c r="P33" s="213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4.0999999999997094E-2</v>
      </c>
      <c r="I34" s="24">
        <f>SUM(I31:I33)</f>
        <v>3.9990000000000023</v>
      </c>
      <c r="J34" s="24"/>
      <c r="K34" s="24"/>
      <c r="L34" s="29">
        <f>I34*100/E34</f>
        <v>98.985148514851531</v>
      </c>
      <c r="M34" s="24"/>
      <c r="N34" s="16"/>
      <c r="O34" s="213"/>
      <c r="P34" s="213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3"/>
      <c r="P35" s="213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182.29</v>
      </c>
      <c r="H36" s="3">
        <f>(D36-G36)*10000*C36/1000000</f>
        <v>0.14007000000000533</v>
      </c>
      <c r="I36" s="3">
        <f>E36-H36</f>
        <v>0.93992999999999471</v>
      </c>
      <c r="J36" s="3">
        <v>0.01</v>
      </c>
      <c r="K36" s="3">
        <f t="shared" ref="K36" si="12">J36</f>
        <v>0.01</v>
      </c>
      <c r="L36" s="26">
        <f t="shared" ref="L36:L38" si="13">I36*100/E36</f>
        <v>87.030555555555054</v>
      </c>
      <c r="M36" s="57">
        <v>0.04</v>
      </c>
      <c r="N36" s="16"/>
      <c r="O36" s="4"/>
      <c r="P36" s="213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176.82</v>
      </c>
      <c r="H37" s="3">
        <f>(D37-G37)*10000*C37/1000000</f>
        <v>0.11304000000000428</v>
      </c>
      <c r="I37" s="3">
        <f>E37-H37</f>
        <v>1.2969599999999957</v>
      </c>
      <c r="J37" s="3">
        <v>0.01</v>
      </c>
      <c r="K37" s="3">
        <f>J37</f>
        <v>0.01</v>
      </c>
      <c r="L37" s="26">
        <f t="shared" si="13"/>
        <v>91.98297872340396</v>
      </c>
      <c r="M37" s="57">
        <v>0.05</v>
      </c>
      <c r="N37" s="16"/>
      <c r="O37" s="4"/>
      <c r="P37" s="213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175.26</v>
      </c>
      <c r="H38" s="3">
        <f>(D38-G38)*10000*C38/1000000</f>
        <v>-5.5999999999949068E-3</v>
      </c>
      <c r="I38" s="3">
        <f>E38-H38</f>
        <v>1.1755999999999949</v>
      </c>
      <c r="J38" s="3">
        <v>0.03</v>
      </c>
      <c r="K38" s="3">
        <f>J38</f>
        <v>0.03</v>
      </c>
      <c r="L38" s="26">
        <f t="shared" si="13"/>
        <v>100.47863247863205</v>
      </c>
      <c r="M38" s="57">
        <v>0.06</v>
      </c>
      <c r="N38" s="16"/>
      <c r="O38" s="4"/>
      <c r="P38" s="213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0.24751000000001469</v>
      </c>
      <c r="I39" s="24">
        <f>SUM(I36:I38)</f>
        <v>3.4124899999999854</v>
      </c>
      <c r="J39" s="24"/>
      <c r="K39" s="24"/>
      <c r="L39" s="29">
        <f>I39*100/E39</f>
        <v>93.237431693988668</v>
      </c>
      <c r="M39" s="24"/>
      <c r="N39" s="16"/>
      <c r="O39" s="213"/>
      <c r="P39" s="213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3"/>
      <c r="P40" s="213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212.01</v>
      </c>
      <c r="H41" s="3">
        <v>0.79</v>
      </c>
      <c r="I41" s="3">
        <f t="shared" ref="I41:I50" si="15">E41-H41</f>
        <v>1.6800000000000002</v>
      </c>
      <c r="J41" s="3">
        <v>0.1</v>
      </c>
      <c r="K41" s="3">
        <f t="shared" ref="K41:K43" si="16">J41</f>
        <v>0.1</v>
      </c>
      <c r="L41" s="26">
        <f t="shared" ref="L41:L50" si="17">I41*100/E41</f>
        <v>68.016194331983812</v>
      </c>
      <c r="M41" s="3">
        <v>0.1</v>
      </c>
      <c r="N41" s="16"/>
      <c r="O41" s="214"/>
      <c r="P41" s="213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195.47</v>
      </c>
      <c r="H42" s="3">
        <v>0.01</v>
      </c>
      <c r="I42" s="3">
        <f>E42-H42</f>
        <v>0.6</v>
      </c>
      <c r="J42" s="3">
        <v>0.15</v>
      </c>
      <c r="K42" s="3">
        <f>J42</f>
        <v>0.15</v>
      </c>
      <c r="L42" s="26">
        <f t="shared" si="17"/>
        <v>98.360655737704917</v>
      </c>
      <c r="M42" s="3">
        <v>0.15</v>
      </c>
      <c r="N42" s="16"/>
      <c r="O42" s="215"/>
      <c r="P42" s="213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191.47</v>
      </c>
      <c r="H43" s="3">
        <v>0.31</v>
      </c>
      <c r="I43" s="3">
        <f t="shared" si="15"/>
        <v>1.43</v>
      </c>
      <c r="J43" s="3">
        <v>0.15</v>
      </c>
      <c r="K43" s="3">
        <f t="shared" si="16"/>
        <v>0.15</v>
      </c>
      <c r="L43" s="26">
        <f>I43*100/E43</f>
        <v>82.183908045977006</v>
      </c>
      <c r="M43" s="3">
        <v>0.15</v>
      </c>
      <c r="N43" s="16"/>
      <c r="O43" s="215"/>
      <c r="P43" s="213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189.47</v>
      </c>
      <c r="H44" s="3">
        <v>0.05</v>
      </c>
      <c r="I44" s="3">
        <f t="shared" si="15"/>
        <v>1.88</v>
      </c>
      <c r="J44" s="3">
        <v>0.25</v>
      </c>
      <c r="K44" s="3">
        <f>J44</f>
        <v>0.25</v>
      </c>
      <c r="L44" s="26">
        <f t="shared" si="17"/>
        <v>97.409326424870471</v>
      </c>
      <c r="M44" s="3">
        <v>0.2</v>
      </c>
      <c r="N44" s="16"/>
      <c r="O44" s="215"/>
      <c r="P44" s="213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185.78</v>
      </c>
      <c r="H45" s="3">
        <v>0.11</v>
      </c>
      <c r="I45" s="3">
        <f t="shared" si="15"/>
        <v>0.96000000000000008</v>
      </c>
      <c r="J45" s="3">
        <v>0.3</v>
      </c>
      <c r="K45" s="3">
        <f t="shared" ref="K45:K50" si="18">J45</f>
        <v>0.3</v>
      </c>
      <c r="L45" s="26">
        <f t="shared" si="17"/>
        <v>89.719626168224309</v>
      </c>
      <c r="M45" s="3">
        <v>0.25</v>
      </c>
      <c r="N45" s="16"/>
      <c r="O45" s="215"/>
      <c r="P45" s="213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182.37</v>
      </c>
      <c r="H46" s="3">
        <v>0.03</v>
      </c>
      <c r="I46" s="3">
        <f t="shared" si="15"/>
        <v>1.44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5"/>
      <c r="P46" s="213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3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169</v>
      </c>
      <c r="H48" s="3">
        <f t="shared" ref="H48:H50" si="20">(D48-G48)*10000*C48/1000000</f>
        <v>0</v>
      </c>
      <c r="I48" s="3">
        <f t="shared" si="15"/>
        <v>1.2</v>
      </c>
      <c r="J48" s="3">
        <v>0.3</v>
      </c>
      <c r="K48" s="3">
        <f t="shared" si="18"/>
        <v>0.3</v>
      </c>
      <c r="L48" s="26">
        <f t="shared" si="17"/>
        <v>100</v>
      </c>
      <c r="M48" s="3">
        <v>0.4</v>
      </c>
      <c r="N48" s="16"/>
      <c r="O48" s="4"/>
      <c r="P48" s="213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163.03</v>
      </c>
      <c r="H49" s="3">
        <f t="shared" si="20"/>
        <v>-3.0600000000001161E-2</v>
      </c>
      <c r="I49" s="3">
        <f t="shared" si="15"/>
        <v>2.5306000000000011</v>
      </c>
      <c r="J49" s="3">
        <v>0.3</v>
      </c>
      <c r="K49" s="3">
        <f t="shared" si="18"/>
        <v>0.3</v>
      </c>
      <c r="L49" s="26">
        <f t="shared" si="17"/>
        <v>101.22400000000005</v>
      </c>
      <c r="M49" s="3">
        <v>0.45</v>
      </c>
      <c r="N49" s="16"/>
      <c r="O49" s="4"/>
      <c r="P49" s="213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160.6</v>
      </c>
      <c r="H50" s="3">
        <f t="shared" si="20"/>
        <v>-0.39</v>
      </c>
      <c r="I50" s="3">
        <f t="shared" si="15"/>
        <v>1.67</v>
      </c>
      <c r="J50" s="3">
        <v>0.4</v>
      </c>
      <c r="K50" s="3">
        <f t="shared" si="18"/>
        <v>0.4</v>
      </c>
      <c r="L50" s="26">
        <f t="shared" si="17"/>
        <v>130.46875</v>
      </c>
      <c r="M50" s="3">
        <v>0.5</v>
      </c>
      <c r="N50" s="16"/>
      <c r="O50" s="4"/>
      <c r="P50" s="213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0.87360000000000448</v>
      </c>
      <c r="I51" s="24">
        <f>SUM(I41:I50)</f>
        <v>14.526399999999995</v>
      </c>
      <c r="J51" s="24"/>
      <c r="K51" s="62"/>
      <c r="L51" s="29">
        <f>I51*100/E51</f>
        <v>94.327272727272685</v>
      </c>
      <c r="M51" s="62"/>
      <c r="N51" s="16"/>
      <c r="O51" s="213"/>
      <c r="P51" s="213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3"/>
      <c r="P52" s="213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217.7</v>
      </c>
      <c r="H53" s="3">
        <v>0.14000000000000001</v>
      </c>
      <c r="I53" s="3">
        <f>E53-H53</f>
        <v>0.98000000000000009</v>
      </c>
      <c r="J53" s="3">
        <v>0.06</v>
      </c>
      <c r="K53" s="3">
        <f>J53</f>
        <v>0.06</v>
      </c>
      <c r="L53" s="26">
        <f t="shared" ref="L53:L64" si="22">I53*100/E53</f>
        <v>87.5</v>
      </c>
      <c r="M53" s="3">
        <v>0.01</v>
      </c>
      <c r="N53" s="16"/>
      <c r="O53" s="213"/>
      <c r="P53" s="213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211.25</v>
      </c>
      <c r="H54" s="3">
        <v>0.26</v>
      </c>
      <c r="I54" s="3">
        <f>E54-H54</f>
        <v>0.76</v>
      </c>
      <c r="J54" s="3">
        <v>7.0000000000000007E-2</v>
      </c>
      <c r="K54" s="3">
        <f>J54</f>
        <v>7.0000000000000007E-2</v>
      </c>
      <c r="L54" s="26">
        <f t="shared" si="22"/>
        <v>74.509803921568633</v>
      </c>
      <c r="M54" s="3">
        <v>0.04</v>
      </c>
      <c r="N54" s="16"/>
      <c r="O54" s="213"/>
      <c r="P54" s="213"/>
    </row>
    <row r="55" spans="1:27" s="5" customFormat="1" ht="14.1" customHeight="1" x14ac:dyDescent="0.25">
      <c r="A55" s="32"/>
      <c r="B55" s="82"/>
      <c r="C55" s="232" t="s">
        <v>2</v>
      </c>
      <c r="D55" s="233"/>
      <c r="E55" s="233"/>
      <c r="F55" s="234" t="s">
        <v>3</v>
      </c>
      <c r="G55" s="234"/>
      <c r="H55" s="234"/>
      <c r="I55" s="234"/>
      <c r="J55" s="234"/>
      <c r="K55" s="234"/>
      <c r="L55" s="229" t="s">
        <v>4</v>
      </c>
      <c r="M55" s="235" t="s">
        <v>5</v>
      </c>
      <c r="N55" s="16"/>
      <c r="O55" s="213"/>
      <c r="P55" s="213"/>
    </row>
    <row r="56" spans="1:27" s="5" customFormat="1" ht="14.1" customHeight="1" x14ac:dyDescent="0.25">
      <c r="A56" s="58"/>
      <c r="B56" s="225" t="s">
        <v>6</v>
      </c>
      <c r="C56" s="90" t="s">
        <v>7</v>
      </c>
      <c r="D56" s="86" t="s">
        <v>8</v>
      </c>
      <c r="E56" s="226" t="s">
        <v>85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9" t="s">
        <v>83</v>
      </c>
      <c r="L56" s="229"/>
      <c r="M56" s="235"/>
      <c r="N56" s="16"/>
      <c r="O56" s="213"/>
      <c r="P56" s="213"/>
    </row>
    <row r="57" spans="1:27" s="5" customFormat="1" ht="14.1" customHeight="1" x14ac:dyDescent="0.25">
      <c r="A57" s="58"/>
      <c r="B57" s="225"/>
      <c r="C57" s="91"/>
      <c r="D57" s="76"/>
      <c r="E57" s="227"/>
      <c r="F57" s="76" t="s">
        <v>16</v>
      </c>
      <c r="G57" s="88" t="s">
        <v>87</v>
      </c>
      <c r="H57" s="76" t="s">
        <v>86</v>
      </c>
      <c r="I57" s="88"/>
      <c r="J57" s="78" t="s">
        <v>19</v>
      </c>
      <c r="K57" s="229"/>
      <c r="L57" s="229"/>
      <c r="M57" s="235"/>
      <c r="N57" s="16"/>
      <c r="O57" s="213"/>
      <c r="P57" s="213"/>
    </row>
    <row r="58" spans="1:27" s="5" customFormat="1" ht="14.1" customHeight="1" x14ac:dyDescent="0.25">
      <c r="A58" s="58"/>
      <c r="B58" s="79"/>
      <c r="C58" s="91"/>
      <c r="D58" s="76"/>
      <c r="E58" s="227"/>
      <c r="F58" s="76" t="s">
        <v>17</v>
      </c>
      <c r="G58" s="88"/>
      <c r="H58" s="49"/>
      <c r="I58" s="85"/>
      <c r="J58" s="76"/>
      <c r="K58" s="229"/>
      <c r="L58" s="229"/>
      <c r="M58" s="235"/>
      <c r="N58" s="16"/>
      <c r="O58" s="213"/>
      <c r="P58" s="213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28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9"/>
      <c r="L59" s="229"/>
      <c r="M59" s="235"/>
      <c r="N59" s="16"/>
      <c r="O59" s="215"/>
      <c r="P59" s="213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188.87</v>
      </c>
      <c r="H61" s="3">
        <v>0.34</v>
      </c>
      <c r="I61" s="3">
        <f>E61-H61</f>
        <v>1.24</v>
      </c>
      <c r="J61" s="3">
        <v>0.08</v>
      </c>
      <c r="K61" s="3">
        <f>J61</f>
        <v>0.08</v>
      </c>
      <c r="L61" s="26">
        <f t="shared" si="22"/>
        <v>78.48101265822784</v>
      </c>
      <c r="M61" s="3">
        <v>0.06</v>
      </c>
      <c r="N61" s="16"/>
      <c r="O61" s="215"/>
      <c r="P61" s="213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184.26</v>
      </c>
      <c r="H62" s="3">
        <v>0.26</v>
      </c>
      <c r="I62" s="3">
        <f>E62-H62</f>
        <v>1.19</v>
      </c>
      <c r="J62" s="3">
        <v>7.0000000000000007E-2</v>
      </c>
      <c r="K62" s="3">
        <f>J62</f>
        <v>7.0000000000000007E-2</v>
      </c>
      <c r="L62" s="26">
        <f t="shared" si="22"/>
        <v>82.068965517241381</v>
      </c>
      <c r="M62" s="3">
        <v>7.0000000000000007E-2</v>
      </c>
      <c r="N62" s="16"/>
      <c r="O62" s="4"/>
      <c r="P62" s="213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3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97.92</v>
      </c>
      <c r="H64" s="3">
        <f>(D64-G64)*10000*C64/1000000</f>
        <v>6.2399999999996451E-2</v>
      </c>
      <c r="I64" s="3">
        <f>E64-H64</f>
        <v>2.4376000000000038</v>
      </c>
      <c r="J64" s="3">
        <v>0.15</v>
      </c>
      <c r="K64" s="3">
        <f>J64</f>
        <v>0.15</v>
      </c>
      <c r="L64" s="26">
        <f t="shared" si="22"/>
        <v>97.504000000000161</v>
      </c>
      <c r="M64" s="3">
        <v>0.15</v>
      </c>
      <c r="N64" s="16"/>
      <c r="O64" s="213"/>
      <c r="P64" s="213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1.0623999999999967</v>
      </c>
      <c r="I65" s="24">
        <f>I64+I62+I61+I54+I53</f>
        <v>6.6076000000000041</v>
      </c>
      <c r="J65" s="24"/>
      <c r="K65" s="24"/>
      <c r="L65" s="29">
        <f>I65*100/E65</f>
        <v>70.518676627534731</v>
      </c>
      <c r="M65" s="24"/>
      <c r="N65" s="16"/>
      <c r="O65" s="213"/>
      <c r="P65" s="213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3"/>
      <c r="P66" s="213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6"/>
      <c r="P67" s="213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168.44</v>
      </c>
      <c r="H68" s="3">
        <f>(D68-G68)*10000*C68/1000000</f>
        <v>0.79200000000003001</v>
      </c>
      <c r="I68" s="3">
        <f t="shared" ref="I68" si="25">E68-H68</f>
        <v>4.0079999999999698</v>
      </c>
      <c r="J68" s="3">
        <v>0</v>
      </c>
      <c r="K68" s="3">
        <f>J68</f>
        <v>0</v>
      </c>
      <c r="L68" s="26">
        <f t="shared" ref="L68" si="26">I68*100/E68</f>
        <v>83.499999999999375</v>
      </c>
      <c r="M68" s="3">
        <v>7.0000000000000007E-2</v>
      </c>
      <c r="N68" s="16"/>
      <c r="O68" s="215"/>
      <c r="P68" s="213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0.79200000000003001</v>
      </c>
      <c r="I69" s="24">
        <f>SUM(I68:I68)</f>
        <v>4.0079999999999698</v>
      </c>
      <c r="J69" s="25"/>
      <c r="K69" s="24"/>
      <c r="L69" s="29">
        <f>I69*100/E69</f>
        <v>83.499999999999375</v>
      </c>
      <c r="M69" s="24"/>
      <c r="N69" s="16"/>
      <c r="O69" s="213"/>
      <c r="P69" s="213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3"/>
      <c r="P70" s="213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150.03</v>
      </c>
      <c r="H71" s="3">
        <f>(D71-G71)*10000*C71/1000000</f>
        <v>1.3362699999999996</v>
      </c>
      <c r="I71" s="3">
        <f>E71-H71</f>
        <v>8.3730000000000304E-2</v>
      </c>
      <c r="J71" s="38">
        <v>0</v>
      </c>
      <c r="K71" s="38">
        <f t="shared" ref="K71" si="27">J71</f>
        <v>0</v>
      </c>
      <c r="L71" s="26">
        <f t="shared" ref="L71:L73" si="28">I71*100/E71</f>
        <v>5.8964788732394577</v>
      </c>
      <c r="M71" s="38">
        <v>0.05</v>
      </c>
      <c r="N71" s="53" t="s">
        <v>88</v>
      </c>
      <c r="O71" s="4"/>
      <c r="P71" s="213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3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158.37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3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3"/>
    </row>
    <row r="75" spans="1:16" x14ac:dyDescent="0.25">
      <c r="A75" s="40"/>
      <c r="B75" s="72" t="s">
        <v>81</v>
      </c>
      <c r="C75" s="219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6.5488501999999933</v>
      </c>
      <c r="I75" s="29">
        <f>I21+I29+I34+I39+I51+I65+I69+I71+I73</f>
        <v>100.70514980000002</v>
      </c>
      <c r="J75" s="24"/>
      <c r="K75" s="24"/>
      <c r="L75" s="24">
        <f>I75*100/E75</f>
        <v>92.429052444150756</v>
      </c>
      <c r="M75" s="62"/>
      <c r="O75" s="217"/>
      <c r="P75" s="213"/>
    </row>
    <row r="76" spans="1:16" x14ac:dyDescent="0.25">
      <c r="A76" s="93"/>
      <c r="B76" s="230" t="s">
        <v>89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O76" s="1"/>
      <c r="P76" s="213"/>
    </row>
    <row r="77" spans="1:16" s="31" customFormat="1" x14ac:dyDescent="0.25">
      <c r="A77" s="94">
        <v>1</v>
      </c>
      <c r="B77" s="92" t="s">
        <v>90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175.7</v>
      </c>
      <c r="H77" s="3">
        <f>(D77-G77)*10000*C77/1000000</f>
        <v>0.81886000000002002</v>
      </c>
      <c r="I77" s="3">
        <f>E77-H77</f>
        <v>1.54113999999998</v>
      </c>
      <c r="J77" s="95">
        <v>0.02</v>
      </c>
      <c r="K77" s="95">
        <f>J77</f>
        <v>0.02</v>
      </c>
      <c r="L77" s="26">
        <f t="shared" ref="L77:L79" si="30">I77*100/E77</f>
        <v>65.302542372880509</v>
      </c>
      <c r="M77" s="95"/>
      <c r="O77" s="218"/>
      <c r="P77" s="53"/>
    </row>
    <row r="78" spans="1:16" x14ac:dyDescent="0.25">
      <c r="A78" s="96">
        <v>2</v>
      </c>
      <c r="B78" s="6" t="s">
        <v>91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169.19</v>
      </c>
      <c r="H78" s="3">
        <f>(D78-G78)*10000*C78/1000000</f>
        <v>1.0509000000000077</v>
      </c>
      <c r="I78" s="3">
        <f>E78-H78</f>
        <v>3.0090999999999921</v>
      </c>
      <c r="J78" s="17">
        <v>4.2000000000000003E-2</v>
      </c>
      <c r="K78" s="17">
        <f>J78</f>
        <v>4.2000000000000003E-2</v>
      </c>
      <c r="L78" s="26">
        <f t="shared" si="30"/>
        <v>74.115763546797851</v>
      </c>
      <c r="M78" s="3"/>
      <c r="O78" s="213"/>
      <c r="P78" s="213"/>
    </row>
    <row r="79" spans="1:16" x14ac:dyDescent="0.25">
      <c r="A79" s="96">
        <v>3</v>
      </c>
      <c r="B79" s="15" t="s">
        <v>92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3"/>
      <c r="P79" s="213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2.7742600000000279</v>
      </c>
      <c r="I80" s="24">
        <f>SUM(I77:I79)</f>
        <v>4.6457399999999716</v>
      </c>
      <c r="J80" s="24"/>
      <c r="K80" s="24"/>
      <c r="L80" s="29">
        <f>I80*100/E80</f>
        <v>62.611051212937625</v>
      </c>
      <c r="M80" s="24"/>
      <c r="O80" s="213"/>
      <c r="P80" s="213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scale="9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58" activePane="bottomRight" state="frozen"/>
      <selection pane="topRight" activeCell="N1" sqref="N1"/>
      <selection pane="bottomLeft" activeCell="A10" sqref="A10"/>
      <selection pane="bottomRight" activeCell="H77" sqref="H77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1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12" customHeight="1" x14ac:dyDescent="0.25">
      <c r="A2" s="105"/>
      <c r="B2" s="251" t="s">
        <v>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5" ht="10.5" customHeight="1" x14ac:dyDescent="0.25">
      <c r="A3" s="105"/>
      <c r="B3" s="252" t="str">
        <f>Лист1!B3</f>
        <v>станом на 13 травня 2025р.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5" ht="12.75" customHeight="1" x14ac:dyDescent="0.25">
      <c r="A4" s="106"/>
      <c r="B4" s="32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26" t="s">
        <v>4</v>
      </c>
      <c r="M4" s="248" t="s">
        <v>5</v>
      </c>
      <c r="N4" s="240"/>
    </row>
    <row r="5" spans="1:15" x14ac:dyDescent="0.25">
      <c r="A5" s="107"/>
      <c r="B5" s="22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6" t="s">
        <v>83</v>
      </c>
      <c r="L5" s="238"/>
      <c r="M5" s="249"/>
      <c r="N5" s="240"/>
    </row>
    <row r="6" spans="1:15" x14ac:dyDescent="0.25">
      <c r="A6" s="107"/>
      <c r="B6" s="22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8"/>
      <c r="L6" s="238"/>
      <c r="M6" s="249"/>
      <c r="N6" s="240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8"/>
      <c r="L7" s="238"/>
      <c r="M7" s="249"/>
      <c r="N7" s="240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9"/>
      <c r="L8" s="239"/>
      <c r="M8" s="250"/>
      <c r="N8" s="240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176.87</v>
      </c>
      <c r="H11" s="3">
        <f>Лист1!H11</f>
        <v>0.41053219999998564</v>
      </c>
      <c r="I11" s="3">
        <f>E11-H11</f>
        <v>7.8294678000000149</v>
      </c>
      <c r="J11" s="3">
        <f>Лист1!J11</f>
        <v>0.35</v>
      </c>
      <c r="K11" s="3">
        <f>J11</f>
        <v>0.35</v>
      </c>
      <c r="L11" s="41">
        <f t="shared" ref="L11:L20" si="0">I11*100/E11</f>
        <v>95.017813106796297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167.49</v>
      </c>
      <c r="H12" s="3">
        <f>Лист1!H12</f>
        <v>1.1999999999989085E-2</v>
      </c>
      <c r="I12" s="3">
        <f t="shared" ref="I12:I20" si="2">E12-H12</f>
        <v>3.428000000000011</v>
      </c>
      <c r="J12" s="3">
        <f>Лист1!J12</f>
        <v>0.62</v>
      </c>
      <c r="K12" s="3">
        <f t="shared" ref="K12:K20" si="3">J12</f>
        <v>0.62</v>
      </c>
      <c r="L12" s="41">
        <f t="shared" si="0"/>
        <v>99.651162790697995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163.97</v>
      </c>
      <c r="H13" s="3">
        <f>Лист1!H13</f>
        <v>6.6000000000002501E-2</v>
      </c>
      <c r="I13" s="3">
        <f t="shared" si="2"/>
        <v>1.4339999999999975</v>
      </c>
      <c r="J13" s="3">
        <f>Лист1!J13</f>
        <v>0.8</v>
      </c>
      <c r="K13" s="3">
        <f>J13</f>
        <v>0.8</v>
      </c>
      <c r="L13" s="41">
        <f t="shared" si="0"/>
        <v>95.599999999999838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157.61000000000001</v>
      </c>
      <c r="H14" s="3">
        <v>0</v>
      </c>
      <c r="I14" s="3">
        <f t="shared" si="2"/>
        <v>16.96</v>
      </c>
      <c r="J14" s="3">
        <f>Лист1!J14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144.38999999999999</v>
      </c>
      <c r="H15" s="3">
        <v>0</v>
      </c>
      <c r="I15" s="3">
        <f t="shared" si="2"/>
        <v>2.42</v>
      </c>
      <c r="J15" s="3">
        <f>Лист1!J15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131.53</v>
      </c>
      <c r="H17" s="3">
        <f>Лист1!H17</f>
        <v>0.2288999999999777</v>
      </c>
      <c r="I17" s="3">
        <f t="shared" si="2"/>
        <v>3.0411000000000223</v>
      </c>
      <c r="J17" s="3">
        <f>Лист1!J17</f>
        <v>2.25</v>
      </c>
      <c r="K17" s="3">
        <f t="shared" si="3"/>
        <v>2.25</v>
      </c>
      <c r="L17" s="41">
        <f t="shared" si="0"/>
        <v>93.000000000000682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</v>
      </c>
      <c r="H18" s="3">
        <f>Лист1!H18</f>
        <v>7.000000000000596E-2</v>
      </c>
      <c r="I18" s="3">
        <f t="shared" si="2"/>
        <v>1.6799999999999939</v>
      </c>
      <c r="J18" s="3">
        <f>Лист1!J18</f>
        <v>2.2999999999999998</v>
      </c>
      <c r="K18" s="3">
        <f t="shared" si="3"/>
        <v>2.2999999999999998</v>
      </c>
      <c r="L18" s="41">
        <f t="shared" si="0"/>
        <v>95.999999999999659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113.83</v>
      </c>
      <c r="H19" s="3">
        <f>Лист1!H19</f>
        <v>0.44660000000004713</v>
      </c>
      <c r="I19" s="3">
        <f t="shared" si="2"/>
        <v>15.253399999999953</v>
      </c>
      <c r="J19" s="3">
        <f>Лист1!J19</f>
        <v>2.7</v>
      </c>
      <c r="K19" s="3">
        <f>J19</f>
        <v>2.7</v>
      </c>
      <c r="L19" s="41">
        <f t="shared" si="0"/>
        <v>97.155414012738561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99.75</v>
      </c>
      <c r="H20" s="3">
        <f>Лист1!H20</f>
        <v>0.10200000000000387</v>
      </c>
      <c r="I20" s="3">
        <f t="shared" si="2"/>
        <v>3.6479999999999961</v>
      </c>
      <c r="J20" s="3">
        <f>Лист1!J20</f>
        <v>2</v>
      </c>
      <c r="K20" s="3">
        <f t="shared" si="3"/>
        <v>2</v>
      </c>
      <c r="L20" s="41">
        <f t="shared" si="0"/>
        <v>97.279999999999902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1.3360322000000118</v>
      </c>
      <c r="I21" s="25">
        <f>SUM(I11:I20)</f>
        <v>57.253967799999984</v>
      </c>
      <c r="J21" s="23"/>
      <c r="K21" s="23"/>
      <c r="L21" s="29">
        <f>I21*100/E21</f>
        <v>97.719692438982719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Лист1!G23</f>
        <v>191.61</v>
      </c>
      <c r="H23" s="3">
        <f>Лист1!H23</f>
        <v>0</v>
      </c>
      <c r="I23" s="3">
        <f t="shared" ref="I23:I28" si="5">E23-H23</f>
        <v>1.4039999999999999</v>
      </c>
      <c r="J23" s="3">
        <f>Лист1!J23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Лист1!G24</f>
        <v>202.7</v>
      </c>
      <c r="H24" s="3">
        <f>Лист1!H24</f>
        <v>0.15000000000000013</v>
      </c>
      <c r="I24" s="3">
        <f t="shared" si="5"/>
        <v>1.1499999999999999</v>
      </c>
      <c r="J24" s="3">
        <f>Лист1!J24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Лист1!G25</f>
        <v>182.5</v>
      </c>
      <c r="H25" s="3">
        <f>Лист1!H25</f>
        <v>0</v>
      </c>
      <c r="I25" s="3">
        <f t="shared" si="5"/>
        <v>3.93</v>
      </c>
      <c r="J25" s="3">
        <f>Лист1!J25</f>
        <v>0.09</v>
      </c>
      <c r="K25" s="3">
        <f t="shared" si="6"/>
        <v>0.09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Лист1!G26</f>
        <v>192.17</v>
      </c>
      <c r="H26" s="3">
        <f>Лист1!H26</f>
        <v>0.21450000000000813</v>
      </c>
      <c r="I26" s="3">
        <f t="shared" si="5"/>
        <v>0.85549999999999193</v>
      </c>
      <c r="J26" s="3">
        <f>Лист1!J26</f>
        <v>0.01</v>
      </c>
      <c r="K26" s="3">
        <f t="shared" si="6"/>
        <v>0.01</v>
      </c>
      <c r="L26" s="41">
        <f t="shared" si="8"/>
        <v>79.953271028036625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Лист1!G27</f>
        <v>179.11</v>
      </c>
      <c r="H27" s="3">
        <v>0</v>
      </c>
      <c r="I27" s="3">
        <f t="shared" si="5"/>
        <v>1.75</v>
      </c>
      <c r="J27" s="3">
        <f>Лист1!J27</f>
        <v>0.12</v>
      </c>
      <c r="K27" s="3">
        <f t="shared" si="6"/>
        <v>0.12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Лист1!G28</f>
        <v>174.05</v>
      </c>
      <c r="H28" s="3">
        <v>0</v>
      </c>
      <c r="I28" s="3">
        <f t="shared" si="5"/>
        <v>1.03</v>
      </c>
      <c r="J28" s="3">
        <f>Лист1!J28</f>
        <v>0.14000000000000001</v>
      </c>
      <c r="K28" s="138">
        <f t="shared" si="6"/>
        <v>0.14000000000000001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0.36450000000000826</v>
      </c>
      <c r="I29" s="25">
        <f>I23+I24+I25+I26+I27+I28</f>
        <v>10.119499999999992</v>
      </c>
      <c r="J29" s="24"/>
      <c r="K29" s="24"/>
      <c r="L29" s="29">
        <f>I29*100/E29</f>
        <v>96.523273559709949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Лист1!G31</f>
        <v>189.48</v>
      </c>
      <c r="H31" s="3">
        <f>Лист1!H31</f>
        <v>1.1400000000005831E-2</v>
      </c>
      <c r="I31" s="3">
        <f>E31-H31</f>
        <v>1.1785999999999941</v>
      </c>
      <c r="J31" s="3">
        <f>Лист1!J31</f>
        <v>0.02</v>
      </c>
      <c r="K31" s="3">
        <f>J31</f>
        <v>0.02</v>
      </c>
      <c r="L31" s="41">
        <f t="shared" ref="L31:L33" si="10">I31*100/E31</f>
        <v>99.042016806722202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Лист1!G32</f>
        <v>185.49</v>
      </c>
      <c r="H32" s="3">
        <f>Лист1!H32</f>
        <v>1.0399999999990542E-2</v>
      </c>
      <c r="I32" s="3">
        <f>E32-H32</f>
        <v>1.8196000000000094</v>
      </c>
      <c r="J32" s="3">
        <f>Лист1!J32</f>
        <v>0.02</v>
      </c>
      <c r="K32" s="3">
        <f>J32</f>
        <v>0.02</v>
      </c>
      <c r="L32" s="41">
        <f t="shared" si="10"/>
        <v>99.431693989071547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Лист1!G33</f>
        <v>180.57</v>
      </c>
      <c r="H33" s="3">
        <f>Лист1!H33</f>
        <v>1.9200000000000727E-2</v>
      </c>
      <c r="I33" s="3">
        <f>E33-H33</f>
        <v>1.0007999999999992</v>
      </c>
      <c r="J33" s="3">
        <f>Лист1!J33</f>
        <v>0.03</v>
      </c>
      <c r="K33" s="138">
        <f>J33</f>
        <v>0.03</v>
      </c>
      <c r="L33" s="41">
        <f t="shared" si="10"/>
        <v>98.117647058823451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4.0999999999997094E-2</v>
      </c>
      <c r="I34" s="25">
        <f>SUM(I31:I33)</f>
        <v>3.9990000000000023</v>
      </c>
      <c r="J34" s="24"/>
      <c r="K34" s="24"/>
      <c r="L34" s="29">
        <f>I34*100/E34</f>
        <v>98.985148514851531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Лист1!G36</f>
        <v>182.29</v>
      </c>
      <c r="H36" s="3">
        <f>Лист1!H36</f>
        <v>0.14007000000000533</v>
      </c>
      <c r="I36" s="3">
        <f>E36-H36</f>
        <v>0.93992999999999471</v>
      </c>
      <c r="J36" s="3">
        <f>Лист1!J36</f>
        <v>0.01</v>
      </c>
      <c r="K36" s="133">
        <f t="shared" ref="K36" si="12">J36</f>
        <v>0.01</v>
      </c>
      <c r="L36" s="41">
        <f t="shared" ref="L36:L38" si="13">I36*100/E36</f>
        <v>87.030555555555054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Лист1!G37</f>
        <v>176.82</v>
      </c>
      <c r="H37" s="3">
        <f>Лист1!H37</f>
        <v>0.11304000000000428</v>
      </c>
      <c r="I37" s="3">
        <f>E37-H37</f>
        <v>1.2969599999999957</v>
      </c>
      <c r="J37" s="3">
        <f>Лист1!J37</f>
        <v>0.01</v>
      </c>
      <c r="K37" s="133">
        <f>J37</f>
        <v>0.01</v>
      </c>
      <c r="L37" s="41">
        <f t="shared" si="13"/>
        <v>91.98297872340396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Лист1!G38</f>
        <v>175.26</v>
      </c>
      <c r="H38" s="3"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0.25311000000000961</v>
      </c>
      <c r="I39" s="25">
        <f>SUM(I36:I38)</f>
        <v>3.4068899999999904</v>
      </c>
      <c r="J39" s="24"/>
      <c r="K39" s="152"/>
      <c r="L39" s="29">
        <f>I39*100/E39</f>
        <v>93.08442622950794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Лист1!G41</f>
        <v>212.01</v>
      </c>
      <c r="H41" s="3">
        <f>Лист1!H41</f>
        <v>0.79</v>
      </c>
      <c r="I41" s="3">
        <f>E41-H41</f>
        <v>1.6800000000000002</v>
      </c>
      <c r="J41" s="3">
        <f>Лист1!J41</f>
        <v>0.1</v>
      </c>
      <c r="K41" s="3">
        <f t="shared" ref="K41:K43" si="15">J41</f>
        <v>0.1</v>
      </c>
      <c r="L41" s="41">
        <f t="shared" ref="L41:L50" si="16">I41*100/E41</f>
        <v>68.016194331983812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Лист1!G42</f>
        <v>195.47</v>
      </c>
      <c r="H42" s="3">
        <f>Лист1!H42</f>
        <v>0.01</v>
      </c>
      <c r="I42" s="3">
        <f t="shared" ref="I42:I50" si="17">E42-H42</f>
        <v>0.6</v>
      </c>
      <c r="J42" s="3">
        <f>Лист1!J42</f>
        <v>0.15</v>
      </c>
      <c r="K42" s="3">
        <f>J42</f>
        <v>0.15</v>
      </c>
      <c r="L42" s="41">
        <f t="shared" si="16"/>
        <v>98.360655737704917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Лист1!G43</f>
        <v>191.47</v>
      </c>
      <c r="H43" s="3">
        <f>Лист1!H43</f>
        <v>0.31</v>
      </c>
      <c r="I43" s="3">
        <f t="shared" si="17"/>
        <v>1.43</v>
      </c>
      <c r="J43" s="3">
        <f>Лист1!J43</f>
        <v>0.15</v>
      </c>
      <c r="K43" s="3">
        <f t="shared" si="15"/>
        <v>0.15</v>
      </c>
      <c r="L43" s="41">
        <f t="shared" si="16"/>
        <v>82.183908045977006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Лист1!G44</f>
        <v>189.47</v>
      </c>
      <c r="H44" s="3">
        <f>Лист1!H44</f>
        <v>0.05</v>
      </c>
      <c r="I44" s="3">
        <f t="shared" si="17"/>
        <v>1.88</v>
      </c>
      <c r="J44" s="3">
        <f>Лист1!J44</f>
        <v>0.25</v>
      </c>
      <c r="K44" s="3">
        <f>J44</f>
        <v>0.25</v>
      </c>
      <c r="L44" s="41">
        <f t="shared" si="16"/>
        <v>97.409326424870471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Лист1!G45</f>
        <v>185.78</v>
      </c>
      <c r="H45" s="133">
        <f>Лист1!H45</f>
        <v>0.11</v>
      </c>
      <c r="I45" s="133">
        <f t="shared" si="17"/>
        <v>0.96000000000000008</v>
      </c>
      <c r="J45" s="133">
        <f>Лист1!J45</f>
        <v>0.3</v>
      </c>
      <c r="K45" s="133">
        <f t="shared" ref="K45:K50" si="19">J45</f>
        <v>0.3</v>
      </c>
      <c r="L45" s="161">
        <f t="shared" si="16"/>
        <v>89.719626168224309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Лист1!G46</f>
        <v>182.37</v>
      </c>
      <c r="H46" s="3">
        <f>Лист1!H46</f>
        <v>0.03</v>
      </c>
      <c r="I46" s="3">
        <f t="shared" si="17"/>
        <v>1.44</v>
      </c>
      <c r="J46" s="3">
        <f>Лист1!J46</f>
        <v>0.3</v>
      </c>
      <c r="K46" s="3">
        <f>J46</f>
        <v>0.3</v>
      </c>
      <c r="L46" s="41">
        <f t="shared" si="16"/>
        <v>97.959183673469383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Лист1!G47</f>
        <v>173.01</v>
      </c>
      <c r="H47" s="3">
        <v>0</v>
      </c>
      <c r="I47" s="3">
        <f t="shared" si="17"/>
        <v>1.1299999999999999</v>
      </c>
      <c r="J47" s="3">
        <f>Лист1!J47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Лист1!G48</f>
        <v>169</v>
      </c>
      <c r="H48" s="3">
        <f>Лист1!H48</f>
        <v>0</v>
      </c>
      <c r="I48" s="3">
        <f t="shared" si="17"/>
        <v>1.2</v>
      </c>
      <c r="J48" s="3">
        <f>Лист1!J48</f>
        <v>0.3</v>
      </c>
      <c r="K48" s="3">
        <f t="shared" si="19"/>
        <v>0.3</v>
      </c>
      <c r="L48" s="41">
        <f t="shared" si="16"/>
        <v>100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Лист1!G49</f>
        <v>163.03</v>
      </c>
      <c r="H49" s="3">
        <v>0</v>
      </c>
      <c r="I49" s="3">
        <f t="shared" si="17"/>
        <v>2.5</v>
      </c>
      <c r="J49" s="3">
        <f>Лист1!J49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Лист1!G50</f>
        <v>160.6</v>
      </c>
      <c r="H50" s="3">
        <v>0</v>
      </c>
      <c r="I50" s="3">
        <f t="shared" si="17"/>
        <v>1.28</v>
      </c>
      <c r="J50" s="3">
        <f>Лист1!J50</f>
        <v>0.4</v>
      </c>
      <c r="K50" s="138">
        <f t="shared" si="19"/>
        <v>0.4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1.3000000000000003</v>
      </c>
      <c r="I51" s="25">
        <f>I41+I42+I43+I44+I45+I46+I47+I48+I49+I50</f>
        <v>14.1</v>
      </c>
      <c r="J51" s="24"/>
      <c r="K51" s="166"/>
      <c r="L51" s="29">
        <f>I51*100/E51</f>
        <v>91.558441558441558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Лист1!G53</f>
        <v>217.7</v>
      </c>
      <c r="H53" s="3">
        <f>Лист1!H53</f>
        <v>0.14000000000000001</v>
      </c>
      <c r="I53" s="3">
        <f>E53-H53</f>
        <v>0.98000000000000009</v>
      </c>
      <c r="J53" s="3">
        <f>Лист1!J53</f>
        <v>0.06</v>
      </c>
      <c r="K53" s="3">
        <f>J53</f>
        <v>0.06</v>
      </c>
      <c r="L53" s="41">
        <f t="shared" ref="L53:L64" si="21">I53*100/E53</f>
        <v>87.5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1" t="s">
        <v>2</v>
      </c>
      <c r="D54" s="242"/>
      <c r="E54" s="243"/>
      <c r="F54" s="244" t="s">
        <v>3</v>
      </c>
      <c r="G54" s="245"/>
      <c r="H54" s="246"/>
      <c r="I54" s="246"/>
      <c r="J54" s="246"/>
      <c r="K54" s="247"/>
      <c r="L54" s="226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2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6" t="s">
        <v>83</v>
      </c>
      <c r="L55" s="238"/>
      <c r="M55" s="249"/>
      <c r="N55" s="13"/>
      <c r="O55" s="13"/>
    </row>
    <row r="56" spans="1:33" s="5" customFormat="1" ht="14.1" customHeight="1" x14ac:dyDescent="0.25">
      <c r="A56" s="107"/>
      <c r="B56" s="22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8"/>
      <c r="L56" s="238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8"/>
      <c r="L57" s="238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9"/>
      <c r="L58" s="239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Лист1!G54</f>
        <v>211.25</v>
      </c>
      <c r="H60" s="3">
        <f>Лист1!H54</f>
        <v>0.26</v>
      </c>
      <c r="I60" s="3">
        <f>E60-H60</f>
        <v>0.76</v>
      </c>
      <c r="J60" s="3">
        <f>Лист1!J54</f>
        <v>7.0000000000000007E-2</v>
      </c>
      <c r="K60" s="3">
        <f>J60</f>
        <v>7.0000000000000007E-2</v>
      </c>
      <c r="L60" s="41">
        <f t="shared" si="21"/>
        <v>74.509803921568633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Лист1!G61</f>
        <v>188.87</v>
      </c>
      <c r="H61" s="3">
        <f>Лист1!H61</f>
        <v>0.34</v>
      </c>
      <c r="I61" s="3">
        <f>E61-H61</f>
        <v>1.24</v>
      </c>
      <c r="J61" s="3">
        <f>Лист1!J61</f>
        <v>0.08</v>
      </c>
      <c r="K61" s="3">
        <f>J61</f>
        <v>0.08</v>
      </c>
      <c r="L61" s="41">
        <f t="shared" si="21"/>
        <v>78.48101265822784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Лист1!G62</f>
        <v>184.26</v>
      </c>
      <c r="H62" s="3">
        <f>Лист1!H62</f>
        <v>0.26</v>
      </c>
      <c r="I62" s="3">
        <f>E62-H62</f>
        <v>1.19</v>
      </c>
      <c r="J62" s="3">
        <f>Лист1!J62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Лист1!G64</f>
        <v>97.92</v>
      </c>
      <c r="H64" s="3">
        <f>Лист1!H64</f>
        <v>6.2399999999996451E-2</v>
      </c>
      <c r="I64" s="3">
        <f>E64-H64</f>
        <v>2.4376000000000038</v>
      </c>
      <c r="J64" s="3">
        <f>Лист1!J64</f>
        <v>0.15</v>
      </c>
      <c r="K64" s="3">
        <f>J64</f>
        <v>0.15</v>
      </c>
      <c r="L64" s="41">
        <f t="shared" si="21"/>
        <v>97.504000000000161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1.0623999999999965</v>
      </c>
      <c r="I65" s="25">
        <f>I53+I60+I61+I62+I64</f>
        <v>6.6076000000000032</v>
      </c>
      <c r="J65" s="24"/>
      <c r="K65" s="24"/>
      <c r="L65" s="29">
        <f>I65*100/E65</f>
        <v>86.148631029987001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Лист1!G68</f>
        <v>168.44</v>
      </c>
      <c r="H68" s="17">
        <f>Лист1!H68</f>
        <v>0.79200000000003001</v>
      </c>
      <c r="I68" s="17">
        <f t="shared" si="23"/>
        <v>4.0079999999999698</v>
      </c>
      <c r="J68" s="3">
        <f>Лист1!J68</f>
        <v>0</v>
      </c>
      <c r="K68" s="3">
        <f>J68</f>
        <v>0</v>
      </c>
      <c r="L68" s="41">
        <f t="shared" ref="L68" si="24">I68*100/E68</f>
        <v>83.499999999999375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1.06200000000003</v>
      </c>
      <c r="I69" s="25">
        <f>SUM(I67:I68)</f>
        <v>4.8379999999999699</v>
      </c>
      <c r="J69" s="25"/>
      <c r="K69" s="149"/>
      <c r="L69" s="29">
        <f>I69*100/E69</f>
        <v>81.999999999999488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150.03</v>
      </c>
      <c r="H71" s="17">
        <f>Лист1!H71</f>
        <v>1.3362699999999996</v>
      </c>
      <c r="I71" s="17">
        <f>E71-H71</f>
        <v>8.3730000000000304E-2</v>
      </c>
      <c r="J71" s="38">
        <f>Лист1!J71</f>
        <v>0</v>
      </c>
      <c r="K71" s="38">
        <f t="shared" ref="K71" si="25">J71</f>
        <v>0</v>
      </c>
      <c r="L71" s="41">
        <f>I71*100/E71</f>
        <v>5.8964788732394577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Лист1!G73</f>
        <v>158.37</v>
      </c>
      <c r="H73" s="17">
        <f>Лист1!H73</f>
        <v>1.1000000000000001</v>
      </c>
      <c r="I73" s="17">
        <f>E73-H73</f>
        <v>8.9999999999999858E-2</v>
      </c>
      <c r="J73" s="38">
        <f>Лист1!J73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0.1</v>
      </c>
      <c r="K75" s="200">
        <f>J75</f>
        <v>0.1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139.16999999999999</v>
      </c>
      <c r="H77" s="200">
        <f>(D77-G77)*C77*10000/1000000</f>
        <v>4.0500000000001535E-2</v>
      </c>
      <c r="I77" s="17">
        <f>E77-H77</f>
        <v>2.1194999999999986</v>
      </c>
      <c r="J77" s="200">
        <v>8.5000000000000006E-2</v>
      </c>
      <c r="K77" s="200">
        <f>J77</f>
        <v>8.5000000000000006E-2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7.895812200000055</v>
      </c>
      <c r="I79" s="25">
        <f>I21+I29+I34+I39+I51+I65+I71+I73+I77+I75+I69</f>
        <v>104.27818779999994</v>
      </c>
      <c r="J79" s="24"/>
      <c r="K79" s="24"/>
      <c r="L79" s="29">
        <f>I79*100/E79</f>
        <v>92.961103107671946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0" t="s">
        <v>89</v>
      </c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Лист1!G77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Лист1!J77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Лист1!G78</f>
        <v>169.19</v>
      </c>
      <c r="H82" s="3">
        <f>(D82-G82)*10000*C82/1000000</f>
        <v>1.0509000000000077</v>
      </c>
      <c r="I82" s="3">
        <f>E82-H82</f>
        <v>3.0090999999999921</v>
      </c>
      <c r="J82" s="17">
        <f>Лист1!J78</f>
        <v>4.2000000000000003E-2</v>
      </c>
      <c r="K82" s="17">
        <f>J82</f>
        <v>4.2000000000000003E-2</v>
      </c>
      <c r="L82" s="26">
        <f>I82*100/E82</f>
        <v>74.115763546797851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2.7742600000000279</v>
      </c>
      <c r="I84" s="25">
        <f>SUM(I81:I83)</f>
        <v>4.6457399999999716</v>
      </c>
      <c r="J84" s="24"/>
      <c r="K84" s="24"/>
      <c r="L84" s="29">
        <f>I84*100/E84</f>
        <v>62.611051212937625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104.27818779999994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2025-05-13T07:58:46Z</cp:lastPrinted>
  <dcterms:created xsi:type="dcterms:W3CDTF">2023-05-23T07:28:04Z</dcterms:created>
  <dcterms:modified xsi:type="dcterms:W3CDTF">2025-05-13T07:59:07Z</dcterms:modified>
</cp:coreProperties>
</file>