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240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45621"/>
</workbook>
</file>

<file path=xl/calcChain.xml><?xml version="1.0" encoding="utf-8"?>
<calcChain xmlns="http://schemas.openxmlformats.org/spreadsheetml/2006/main">
  <c r="I27" i="1" l="1"/>
  <c r="H45" i="1"/>
  <c r="H24" i="1"/>
  <c r="N63" i="1" l="1"/>
  <c r="H36" i="4" l="1"/>
  <c r="H35" i="4"/>
  <c r="N15" i="4"/>
  <c r="H42" i="1" l="1"/>
  <c r="D77" i="4" l="1"/>
  <c r="H77" i="4"/>
  <c r="I66" i="1" l="1"/>
  <c r="G23" i="4" l="1"/>
  <c r="G22" i="4"/>
  <c r="G21" i="4"/>
  <c r="G20" i="4"/>
  <c r="G19" i="4"/>
  <c r="N86" i="4" l="1"/>
  <c r="N85" i="4"/>
  <c r="N12" i="4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I79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E43" i="1"/>
  <c r="E38" i="1"/>
  <c r="E33" i="1"/>
  <c r="H30" i="1" l="1"/>
  <c r="H30" i="4" s="1"/>
  <c r="H29" i="1"/>
  <c r="H28" i="1" l="1"/>
  <c r="H28" i="4" s="1"/>
  <c r="I29" i="1" l="1"/>
  <c r="H35" i="1" l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H52" i="4" s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<sst xmlns="http://schemas.openxmlformats.org/spreadsheetml/2006/main" count="271" uniqueCount="100">
  <si>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</si>
  <si>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</si>
  <si>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</si>
  <si>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</si>
  <si>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</si>
  <si>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</si>
  <si>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</si>
  <si>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</si>
  <si>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</si>
  <si>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</si>
  <si>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</si>
  <si>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</si>
  <si>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</si>
  <si>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</si>
  <si>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</si>
  <si>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</si>
  <si>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</si>
  <si>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</si>
  <si>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</si>
  <si>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</si>
  <si>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</si>
  <si>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</si>
  <si>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</si>
  <si>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</si>
  <si>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</si>
  <si>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</si>
  <si>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</si>
  <si>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</si>
  <si>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</si>
  <si>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</si>
  <si>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</si>
  <si>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</si>
  <si>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</si>
  <si>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</si>
  <si>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</si>
  <si>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</si>
  <si>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</si>
  <si>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</si>
  <si>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</si>
  <si>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</si>
  <si>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</si>
  <si>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</si>
  <si>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</si>
  <si>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</si>
  <si>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</si>
  <si>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</si>
  <si>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</si>
  <si>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</si>
  <si>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</si>
  <si>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</si>
  <si>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</si>
  <si>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</si>
  <si>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</si>
  <si>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</si>
  <si>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</si>
  <si>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</si>
  <si>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</si>
  <si>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</si>
  <si>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</si>
  <si>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</si>
  <si>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</si>
  <si>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</si>
  <si>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</si>
  <si>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</si>
  <si>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</si>
  <si>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</si>
  <si>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</si>
  <si>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</si>
  <si>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</si>
  <si>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</si>
  <si>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</si>
  <si>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</si>
  <si>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</si>
  <si>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</si>
  <si>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</si>
  <si>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</si>
  <si>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</si>
  <si>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</si>
  <si>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</si>
  <si>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</si>
  <si>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</si>
  <si>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</si>
  <si>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</si>
  <si>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</si>
  <si>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</si>
  <si>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</si>
  <si>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</si>
  <si>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</si>
  <si>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</si>
  <si>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</si>
  <si>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</si>
  <si>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</si>
  <si>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</si>
  <si>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</si>
  <si>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</si>
  <si>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</si>
  <si>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</si>
  <si>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</si>
  <si>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</si>
  <si>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13 січня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</si>
</sst>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abSelected="1" zoomScaleNormal="100" workbookViewId="0">
      <pane xSplit="14" ySplit="13" topLeftCell="O14" activePane="bottomRight" state="frozen"/>
      <selection pane="topRight"/>
      <selection pane="bottomLeft"/>
      <selection pane="bottomRight" activeCell="E27" sqref="E27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6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25" t="s">
        <v>0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8"/>
    </row>
    <row r="6" spans="1:16" ht="13.5" customHeight="1" x14ac:dyDescent="0.25">
      <c r="A6" s="30"/>
      <c r="B6" s="225" t="s">
        <v>1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8"/>
    </row>
    <row r="7" spans="1:16" ht="12.75" customHeight="1" x14ac:dyDescent="0.25">
      <c r="A7" s="30"/>
      <c r="B7" s="226" t="s">
        <v>99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8"/>
    </row>
    <row r="8" spans="1:16" ht="12.75" customHeight="1" x14ac:dyDescent="0.25">
      <c r="A8" s="29"/>
      <c r="B8" s="73" t="s">
        <v>52</v>
      </c>
      <c r="C8" s="227" t="s">
        <v>2</v>
      </c>
      <c r="D8" s="228"/>
      <c r="E8" s="228"/>
      <c r="F8" s="229" t="s">
        <v>3</v>
      </c>
      <c r="G8" s="229"/>
      <c r="H8" s="229"/>
      <c r="I8" s="229"/>
      <c r="J8" s="229"/>
      <c r="K8" s="229"/>
      <c r="L8" s="230" t="s">
        <v>4</v>
      </c>
      <c r="M8" s="231" t="s">
        <v>5</v>
      </c>
      <c r="N8" s="235" t="s">
        <v>97</v>
      </c>
    </row>
    <row r="9" spans="1:16" x14ac:dyDescent="0.25">
      <c r="A9" s="52"/>
      <c r="B9" s="234" t="s">
        <v>6</v>
      </c>
      <c r="C9" s="220" t="s">
        <v>7</v>
      </c>
      <c r="D9" s="77" t="s">
        <v>8</v>
      </c>
      <c r="E9" s="235" t="s">
        <v>85</v>
      </c>
      <c r="F9" s="77" t="s">
        <v>10</v>
      </c>
      <c r="G9" s="67" t="s">
        <v>11</v>
      </c>
      <c r="H9" s="77" t="s">
        <v>12</v>
      </c>
      <c r="I9" s="67" t="s">
        <v>13</v>
      </c>
      <c r="J9" s="77" t="s">
        <v>14</v>
      </c>
      <c r="K9" s="230" t="s">
        <v>83</v>
      </c>
      <c r="L9" s="230"/>
      <c r="M9" s="232"/>
      <c r="N9" s="240"/>
      <c r="O9" s="201"/>
      <c r="P9" s="201"/>
    </row>
    <row r="10" spans="1:16" x14ac:dyDescent="0.25">
      <c r="A10" s="52"/>
      <c r="B10" s="234"/>
      <c r="C10" s="79"/>
      <c r="D10" s="68"/>
      <c r="E10" s="236"/>
      <c r="F10" s="68" t="s">
        <v>16</v>
      </c>
      <c r="G10" s="222" t="s">
        <v>87</v>
      </c>
      <c r="H10" s="68" t="s">
        <v>86</v>
      </c>
      <c r="I10" s="222"/>
      <c r="J10" s="70" t="s">
        <v>19</v>
      </c>
      <c r="K10" s="230"/>
      <c r="L10" s="230"/>
      <c r="M10" s="232"/>
      <c r="N10" s="240"/>
      <c r="O10" s="201"/>
      <c r="P10" s="201"/>
    </row>
    <row r="11" spans="1:16" x14ac:dyDescent="0.25">
      <c r="A11" s="52"/>
      <c r="B11" s="221"/>
      <c r="C11" s="79"/>
      <c r="D11" s="68"/>
      <c r="E11" s="236"/>
      <c r="F11" s="68" t="s">
        <v>17</v>
      </c>
      <c r="G11" s="222"/>
      <c r="H11" s="46"/>
      <c r="I11" s="76"/>
      <c r="J11" s="68"/>
      <c r="K11" s="230"/>
      <c r="L11" s="230"/>
      <c r="M11" s="232"/>
      <c r="N11" s="240"/>
      <c r="O11" s="201"/>
      <c r="P11" s="201"/>
    </row>
    <row r="12" spans="1:16" ht="15" customHeight="1" x14ac:dyDescent="0.25">
      <c r="A12" s="31"/>
      <c r="B12" s="69"/>
      <c r="C12" s="9" t="s">
        <v>20</v>
      </c>
      <c r="D12" s="78" t="s">
        <v>21</v>
      </c>
      <c r="E12" s="237"/>
      <c r="F12" s="78" t="s">
        <v>21</v>
      </c>
      <c r="G12" s="223" t="s">
        <v>21</v>
      </c>
      <c r="H12" s="78" t="s">
        <v>22</v>
      </c>
      <c r="I12" s="223" t="s">
        <v>22</v>
      </c>
      <c r="J12" s="78" t="s">
        <v>23</v>
      </c>
      <c r="K12" s="230"/>
      <c r="L12" s="230"/>
      <c r="M12" s="233"/>
      <c r="N12" s="214">
        <v>46028</v>
      </c>
      <c r="O12" s="201"/>
      <c r="P12" s="201"/>
    </row>
    <row r="13" spans="1:16" ht="12" customHeight="1" x14ac:dyDescent="0.25">
      <c r="A13" s="29">
        <v>1</v>
      </c>
      <c r="B13" s="71">
        <v>2</v>
      </c>
      <c r="C13" s="71">
        <v>3</v>
      </c>
      <c r="D13" s="74">
        <v>4</v>
      </c>
      <c r="E13" s="71">
        <v>5</v>
      </c>
      <c r="F13" s="75">
        <v>6</v>
      </c>
      <c r="G13" s="71">
        <v>7</v>
      </c>
      <c r="H13" s="75">
        <v>8</v>
      </c>
      <c r="I13" s="71">
        <v>9</v>
      </c>
      <c r="J13" s="72">
        <v>10</v>
      </c>
      <c r="K13" s="71">
        <v>11</v>
      </c>
      <c r="L13" s="51">
        <v>12</v>
      </c>
      <c r="M13" s="51">
        <v>13</v>
      </c>
      <c r="N13" s="47">
        <v>14</v>
      </c>
      <c r="O13" s="201"/>
      <c r="P13" s="201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12"/>
      <c r="O14" s="201"/>
      <c r="P14" s="201"/>
    </row>
    <row r="15" spans="1:16" s="5" customFormat="1" ht="14.1" customHeight="1" x14ac:dyDescent="0.25">
      <c r="A15" s="224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176.88</v>
      </c>
      <c r="H15" s="3">
        <f>(D15-G15)*10000*C15/1000000</f>
        <v>0.37895280000001436</v>
      </c>
      <c r="I15" s="3">
        <f>E15-H15</f>
        <v>7.8610471999999856</v>
      </c>
      <c r="J15" s="3">
        <v>0.35</v>
      </c>
      <c r="K15" s="3">
        <f>J15</f>
        <v>0.35</v>
      </c>
      <c r="L15" s="23">
        <f t="shared" ref="L15:L23" si="0">I15*100/E15</f>
        <v>95.401058252427006</v>
      </c>
      <c r="M15" s="3">
        <v>0.35</v>
      </c>
      <c r="N15" s="213">
        <v>0.06</v>
      </c>
      <c r="O15" s="4"/>
      <c r="P15" s="201"/>
    </row>
    <row r="16" spans="1:16" s="5" customFormat="1" ht="14.1" customHeight="1" x14ac:dyDescent="0.25">
      <c r="A16" s="224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167.53</v>
      </c>
      <c r="H16" s="3">
        <f>(D16-G16)*10000*C16/1000000</f>
        <v>-3.6000000000001371E-2</v>
      </c>
      <c r="I16" s="3">
        <f t="shared" ref="I16:I23" si="1">E16-H16</f>
        <v>3.4760000000000013</v>
      </c>
      <c r="J16" s="3">
        <v>0.74</v>
      </c>
      <c r="K16" s="3">
        <f>J16</f>
        <v>0.74</v>
      </c>
      <c r="L16" s="23">
        <f>I16*100/E16</f>
        <v>101.04651162790702</v>
      </c>
      <c r="M16" s="3">
        <v>0.8</v>
      </c>
      <c r="N16" s="213">
        <v>0</v>
      </c>
      <c r="O16" s="4"/>
      <c r="P16" s="201"/>
    </row>
    <row r="17" spans="1:16" s="5" customFormat="1" ht="14.1" customHeight="1" x14ac:dyDescent="0.25">
      <c r="A17" s="224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163.96</v>
      </c>
      <c r="H17" s="3">
        <f t="shared" ref="H17:H20" si="2">(D17-G17)*10000*C17/1000000</f>
        <v>8.7999999999982495E-2</v>
      </c>
      <c r="I17" s="3">
        <f t="shared" si="1"/>
        <v>1.4120000000000175</v>
      </c>
      <c r="J17" s="3">
        <v>0.9</v>
      </c>
      <c r="K17" s="3">
        <f>J17</f>
        <v>0.9</v>
      </c>
      <c r="L17" s="23">
        <f>I17*100/E17</f>
        <v>94.133333333334505</v>
      </c>
      <c r="M17" s="3">
        <v>0.95</v>
      </c>
      <c r="N17" s="213">
        <v>0</v>
      </c>
      <c r="O17" s="4"/>
      <c r="P17" s="201"/>
    </row>
    <row r="18" spans="1:16" s="5" customFormat="1" ht="14.1" customHeight="1" x14ac:dyDescent="0.25">
      <c r="A18" s="224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157.63999999999999</v>
      </c>
      <c r="H18" s="3">
        <f>(D18-G18)*10000*C18/1000000</f>
        <v>-0.75378799999992652</v>
      </c>
      <c r="I18" s="3">
        <f t="shared" si="1"/>
        <v>17.713787999999926</v>
      </c>
      <c r="J18" s="3">
        <v>4</v>
      </c>
      <c r="K18" s="3">
        <f t="shared" ref="K18:K24" si="3">J18</f>
        <v>4</v>
      </c>
      <c r="L18" s="23">
        <f t="shared" si="0"/>
        <v>104.44450471698069</v>
      </c>
      <c r="M18" s="3">
        <v>1.5</v>
      </c>
      <c r="N18" s="213">
        <v>0.01</v>
      </c>
      <c r="O18" s="4"/>
      <c r="P18" s="201"/>
    </row>
    <row r="19" spans="1:16" s="5" customFormat="1" ht="14.1" customHeight="1" x14ac:dyDescent="0.25">
      <c r="A19" s="224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144.41999999999999</v>
      </c>
      <c r="H19" s="3">
        <f>(D19-G19)*10000*C19/1000000</f>
        <v>-3.2999999999969984E-2</v>
      </c>
      <c r="I19" s="3">
        <f t="shared" si="1"/>
        <v>2.4529999999999701</v>
      </c>
      <c r="J19" s="3">
        <v>4</v>
      </c>
      <c r="K19" s="3">
        <f t="shared" si="3"/>
        <v>4</v>
      </c>
      <c r="L19" s="23">
        <f t="shared" si="0"/>
        <v>101.36363636363512</v>
      </c>
      <c r="M19" s="3">
        <v>1.7</v>
      </c>
      <c r="N19" s="213">
        <v>0</v>
      </c>
      <c r="O19" s="4"/>
      <c r="P19" s="201"/>
    </row>
    <row r="20" spans="1:16" s="5" customFormat="1" ht="14.1" customHeight="1" x14ac:dyDescent="0.25">
      <c r="A20" s="224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4</v>
      </c>
      <c r="K20" s="3">
        <f t="shared" si="3"/>
        <v>4</v>
      </c>
      <c r="L20" s="23">
        <f t="shared" si="0"/>
        <v>100</v>
      </c>
      <c r="M20" s="3">
        <v>1.8</v>
      </c>
      <c r="N20" s="213">
        <v>0</v>
      </c>
      <c r="O20" s="4"/>
      <c r="P20" s="201"/>
    </row>
    <row r="21" spans="1:16" s="5" customFormat="1" ht="14.1" customHeight="1" x14ac:dyDescent="0.25">
      <c r="A21" s="224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</v>
      </c>
      <c r="H21" s="3">
        <f>(D21-G21)*10000*C21/1000000</f>
        <v>0.32699999999998142</v>
      </c>
      <c r="I21" s="3">
        <f t="shared" si="1"/>
        <v>2.9430000000000187</v>
      </c>
      <c r="J21" s="3">
        <v>3.66</v>
      </c>
      <c r="K21" s="3">
        <f t="shared" si="3"/>
        <v>3.66</v>
      </c>
      <c r="L21" s="23">
        <f t="shared" si="0"/>
        <v>90.000000000000583</v>
      </c>
      <c r="M21" s="3">
        <v>2.25</v>
      </c>
      <c r="N21" s="213">
        <v>0.08</v>
      </c>
      <c r="O21" s="4"/>
      <c r="P21" s="201"/>
    </row>
    <row r="22" spans="1:16" s="5" customFormat="1" ht="14.1" customHeight="1" x14ac:dyDescent="0.25">
      <c r="A22" s="224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</v>
      </c>
      <c r="H22" s="3">
        <f>(D22-G22)*10000*C22/1000000</f>
        <v>7.000000000000596E-2</v>
      </c>
      <c r="I22" s="3">
        <f t="shared" si="1"/>
        <v>1.6799999999999939</v>
      </c>
      <c r="J22" s="3">
        <v>3.49</v>
      </c>
      <c r="K22" s="3">
        <f t="shared" si="3"/>
        <v>3.49</v>
      </c>
      <c r="L22" s="23">
        <f t="shared" si="0"/>
        <v>95.999999999999659</v>
      </c>
      <c r="M22" s="3">
        <v>2.2999999999999998</v>
      </c>
      <c r="N22" s="213">
        <v>-0.05</v>
      </c>
      <c r="O22" s="4"/>
      <c r="P22" s="201"/>
    </row>
    <row r="23" spans="1:16" s="5" customFormat="1" ht="14.1" customHeight="1" x14ac:dyDescent="0.25">
      <c r="A23" s="224">
        <v>9</v>
      </c>
      <c r="B23" s="6" t="s">
        <v>33</v>
      </c>
      <c r="C23" s="54">
        <v>638</v>
      </c>
      <c r="D23" s="3">
        <v>113.9</v>
      </c>
      <c r="E23" s="3">
        <v>15.7</v>
      </c>
      <c r="F23" s="3">
        <f>D23</f>
        <v>113.9</v>
      </c>
      <c r="G23" s="3">
        <v>113.93</v>
      </c>
      <c r="H23" s="3">
        <f>(D23-G23)*10000*C23/1000000</f>
        <v>-0.19140000000000726</v>
      </c>
      <c r="I23" s="3">
        <f t="shared" si="1"/>
        <v>15.891400000000006</v>
      </c>
      <c r="J23" s="3">
        <v>3.4</v>
      </c>
      <c r="K23" s="3">
        <f>J23</f>
        <v>3.4</v>
      </c>
      <c r="L23" s="23">
        <f t="shared" si="0"/>
        <v>101.21910828025482</v>
      </c>
      <c r="M23" s="3">
        <v>2.4500000000000002</v>
      </c>
      <c r="N23" s="213">
        <v>0.03</v>
      </c>
      <c r="O23" s="202"/>
      <c r="P23" s="201"/>
    </row>
    <row r="24" spans="1:16" s="5" customFormat="1" ht="14.1" customHeight="1" x14ac:dyDescent="0.25">
      <c r="A24" s="224">
        <v>10</v>
      </c>
      <c r="B24" s="6" t="s">
        <v>34</v>
      </c>
      <c r="C24" s="50">
        <v>170</v>
      </c>
      <c r="D24" s="3">
        <v>99.81</v>
      </c>
      <c r="E24" s="3">
        <v>3.75</v>
      </c>
      <c r="F24" s="3">
        <v>99.81</v>
      </c>
      <c r="G24" s="3">
        <v>99.74</v>
      </c>
      <c r="H24" s="3">
        <f>(D24-G24)*10000*C24/1000000</f>
        <v>0.11900000000001255</v>
      </c>
      <c r="I24" s="3">
        <f>E24-H24</f>
        <v>3.6309999999999873</v>
      </c>
      <c r="J24" s="3">
        <v>3</v>
      </c>
      <c r="K24" s="3">
        <f t="shared" si="3"/>
        <v>3</v>
      </c>
      <c r="L24" s="23">
        <f>I24*100/E24</f>
        <v>96.826666666666327</v>
      </c>
      <c r="M24" s="3">
        <v>2.5</v>
      </c>
      <c r="N24" s="213">
        <v>-0.02</v>
      </c>
      <c r="O24" s="201"/>
      <c r="P24" s="201"/>
    </row>
    <row r="25" spans="1:16" s="5" customFormat="1" ht="14.1" customHeight="1" x14ac:dyDescent="0.25">
      <c r="A25" s="224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-3.1235199999908356E-2</v>
      </c>
      <c r="I25" s="21">
        <f>SUM(I15:I24)</f>
        <v>58.621235199999902</v>
      </c>
      <c r="J25" s="20"/>
      <c r="K25" s="20"/>
      <c r="L25" s="26">
        <f>I25*100/E25</f>
        <v>100.05331148660163</v>
      </c>
      <c r="M25" s="20"/>
      <c r="N25" s="213"/>
      <c r="O25" s="201"/>
      <c r="P25" s="201"/>
    </row>
    <row r="26" spans="1:16" s="5" customFormat="1" ht="14.1" customHeight="1" x14ac:dyDescent="0.25">
      <c r="A26" s="224"/>
      <c r="B26" s="19" t="s">
        <v>36</v>
      </c>
      <c r="C26" s="33"/>
      <c r="D26" s="36"/>
      <c r="E26" s="36"/>
      <c r="F26" s="36"/>
      <c r="G26" s="55"/>
      <c r="H26" s="36"/>
      <c r="I26" s="3"/>
      <c r="J26" s="3"/>
      <c r="K26" s="3"/>
      <c r="L26" s="23"/>
      <c r="M26" s="3"/>
      <c r="N26" s="213"/>
      <c r="O26" s="201"/>
      <c r="P26" s="201"/>
    </row>
    <row r="27" spans="1:16" s="5" customFormat="1" ht="14.1" customHeight="1" x14ac:dyDescent="0.25">
      <c r="A27" s="224">
        <v>11</v>
      </c>
      <c r="B27" s="6" t="s">
        <v>38</v>
      </c>
      <c r="C27" s="5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191.02</v>
      </c>
      <c r="H27" s="14">
        <v>0.71899999999999997</v>
      </c>
      <c r="I27" s="14">
        <f>E27-H27</f>
        <v>0.68499999999999994</v>
      </c>
      <c r="J27" s="3">
        <v>0.12</v>
      </c>
      <c r="K27" s="3">
        <f t="shared" ref="K27:K32" si="5">J27</f>
        <v>0.12</v>
      </c>
      <c r="L27" s="23">
        <f>I27*100/E27</f>
        <v>48.789173789173795</v>
      </c>
      <c r="M27" s="3">
        <v>0.15</v>
      </c>
      <c r="N27" s="213">
        <v>0.03</v>
      </c>
      <c r="O27" s="203"/>
      <c r="P27" s="201"/>
    </row>
    <row r="28" spans="1:16" s="5" customFormat="1" ht="14.1" customHeight="1" x14ac:dyDescent="0.25">
      <c r="A28" s="224">
        <v>12</v>
      </c>
      <c r="B28" s="6" t="s">
        <v>39</v>
      </c>
      <c r="C28" s="50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13">
        <v>0</v>
      </c>
      <c r="O28" s="203"/>
      <c r="P28" s="201"/>
    </row>
    <row r="29" spans="1:16" s="5" customFormat="1" ht="14.1" customHeight="1" x14ac:dyDescent="0.25">
      <c r="A29" s="224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0.12</v>
      </c>
      <c r="K29" s="3">
        <f t="shared" si="5"/>
        <v>0.12</v>
      </c>
      <c r="L29" s="23">
        <f>I29*100/E29</f>
        <v>100</v>
      </c>
      <c r="M29" s="3">
        <v>0.21</v>
      </c>
      <c r="N29" s="213">
        <v>0</v>
      </c>
      <c r="O29" s="4"/>
      <c r="P29" s="201"/>
    </row>
    <row r="30" spans="1:16" s="5" customFormat="1" ht="14.1" customHeight="1" x14ac:dyDescent="0.25">
      <c r="A30" s="224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191.95</v>
      </c>
      <c r="H30" s="3">
        <f>(D30-G30)*10000*C30/1000000</f>
        <v>0.35750000000000737</v>
      </c>
      <c r="I30" s="14">
        <f t="shared" ref="I30:I31" si="7">E30-H30</f>
        <v>0.71249999999999269</v>
      </c>
      <c r="J30" s="3">
        <v>0.01</v>
      </c>
      <c r="K30" s="3">
        <f t="shared" si="5"/>
        <v>0.01</v>
      </c>
      <c r="L30" s="23">
        <f>I30*100/E30</f>
        <v>66.58878504672829</v>
      </c>
      <c r="M30" s="3">
        <v>0.01</v>
      </c>
      <c r="N30" s="213">
        <v>0</v>
      </c>
      <c r="O30" s="4"/>
      <c r="P30" s="201"/>
    </row>
    <row r="31" spans="1:16" s="5" customFormat="1" ht="14.1" customHeight="1" x14ac:dyDescent="0.25">
      <c r="A31" s="224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179.13</v>
      </c>
      <c r="H31" s="3">
        <f>(D31-G31)*10000*C31/1000000</f>
        <v>-2.9100000000001101E-2</v>
      </c>
      <c r="I31" s="14">
        <f t="shared" si="7"/>
        <v>1.779100000000001</v>
      </c>
      <c r="J31" s="3">
        <v>0.16</v>
      </c>
      <c r="K31" s="3">
        <f t="shared" si="5"/>
        <v>0.16</v>
      </c>
      <c r="L31" s="23">
        <f t="shared" ref="L31" si="8">I31*100/E31</f>
        <v>101.66285714285721</v>
      </c>
      <c r="M31" s="3">
        <v>0.22</v>
      </c>
      <c r="N31" s="213">
        <v>0</v>
      </c>
      <c r="O31" s="4"/>
      <c r="P31" s="201"/>
    </row>
    <row r="32" spans="1:16" s="5" customFormat="1" ht="14.1" customHeight="1" x14ac:dyDescent="0.25">
      <c r="A32" s="224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174.08</v>
      </c>
      <c r="H32" s="3">
        <f>(D32-G32)*10000*C32/1000000</f>
        <v>-4.7500000000010797E-2</v>
      </c>
      <c r="I32" s="14">
        <f>E32-H32</f>
        <v>1.0775000000000108</v>
      </c>
      <c r="J32" s="3">
        <v>0.19</v>
      </c>
      <c r="K32" s="3">
        <f t="shared" si="5"/>
        <v>0.19</v>
      </c>
      <c r="L32" s="23">
        <f>I32*100/E32</f>
        <v>104.61165048543793</v>
      </c>
      <c r="M32" s="3">
        <v>0.26</v>
      </c>
      <c r="N32" s="213">
        <v>0</v>
      </c>
      <c r="O32" s="4"/>
      <c r="P32" s="201"/>
    </row>
    <row r="33" spans="1:16" s="5" customFormat="1" ht="14.1" customHeight="1" x14ac:dyDescent="0.25">
      <c r="A33" s="224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1.2498999999999956</v>
      </c>
      <c r="I33" s="22">
        <f>SUM(I27:I32)</f>
        <v>9.2341000000000051</v>
      </c>
      <c r="J33" s="21"/>
      <c r="K33" s="21"/>
      <c r="L33" s="26">
        <f>I33*100/E33</f>
        <v>88.078023655093531</v>
      </c>
      <c r="M33" s="21"/>
      <c r="N33" s="213"/>
      <c r="O33" s="201"/>
      <c r="P33" s="201"/>
    </row>
    <row r="34" spans="1:16" s="5" customFormat="1" ht="14.1" customHeight="1" x14ac:dyDescent="0.25">
      <c r="A34" s="224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13"/>
      <c r="O34" s="201"/>
      <c r="P34" s="201"/>
    </row>
    <row r="35" spans="1:16" s="5" customFormat="1" ht="14.1" customHeight="1" x14ac:dyDescent="0.25">
      <c r="A35" s="224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189.48</v>
      </c>
      <c r="H35" s="14">
        <f>(D35-G35)*10000*C35/1000000</f>
        <v>1.1400000000005831E-2</v>
      </c>
      <c r="I35" s="3">
        <f>E35-H35</f>
        <v>1.1785999999999941</v>
      </c>
      <c r="J35" s="3">
        <v>0.03</v>
      </c>
      <c r="K35" s="3">
        <f>J35</f>
        <v>0.03</v>
      </c>
      <c r="L35" s="23">
        <f t="shared" ref="L35:L37" si="10">I35*100/E35</f>
        <v>99.042016806722202</v>
      </c>
      <c r="M35" s="3">
        <v>0.05</v>
      </c>
      <c r="N35" s="213">
        <v>0</v>
      </c>
      <c r="O35" s="4"/>
      <c r="P35" s="201"/>
    </row>
    <row r="36" spans="1:16" s="5" customFormat="1" ht="14.1" customHeight="1" x14ac:dyDescent="0.25">
      <c r="A36" s="224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185.49</v>
      </c>
      <c r="H36" s="14">
        <f>(D36-G36)*10000*C36/1000000</f>
        <v>1.0399999999990542E-2</v>
      </c>
      <c r="I36" s="14">
        <f>E36-H36</f>
        <v>1.8196000000000094</v>
      </c>
      <c r="J36" s="3">
        <v>0.03</v>
      </c>
      <c r="K36" s="3">
        <f>J36</f>
        <v>0.03</v>
      </c>
      <c r="L36" s="23">
        <f t="shared" si="10"/>
        <v>99.431693989071547</v>
      </c>
      <c r="M36" s="3">
        <v>0.06</v>
      </c>
      <c r="N36" s="213">
        <v>0</v>
      </c>
      <c r="O36" s="4"/>
      <c r="P36" s="201"/>
    </row>
    <row r="37" spans="1:16" s="5" customFormat="1" ht="14.1" customHeight="1" x14ac:dyDescent="0.25">
      <c r="A37" s="224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13">
        <v>0</v>
      </c>
      <c r="O37" s="4"/>
      <c r="P37" s="201"/>
    </row>
    <row r="38" spans="1:16" s="5" customFormat="1" ht="14.1" customHeight="1" x14ac:dyDescent="0.25">
      <c r="A38" s="224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5.3799999999985457E-2</v>
      </c>
      <c r="I38" s="21">
        <f>SUM(I35:I37)</f>
        <v>3.9862000000000144</v>
      </c>
      <c r="J38" s="21"/>
      <c r="K38" s="21"/>
      <c r="L38" s="26">
        <f>I38*100/E38</f>
        <v>98.668316831683526</v>
      </c>
      <c r="M38" s="21"/>
      <c r="N38" s="213"/>
      <c r="O38" s="201"/>
      <c r="P38" s="201"/>
    </row>
    <row r="39" spans="1:16" s="5" customFormat="1" ht="14.1" customHeight="1" x14ac:dyDescent="0.25">
      <c r="A39" s="224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13"/>
      <c r="O39" s="201"/>
      <c r="P39" s="201"/>
    </row>
    <row r="40" spans="1:16" s="5" customFormat="1" ht="14.1" customHeight="1" x14ac:dyDescent="0.25">
      <c r="A40" s="224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182.02</v>
      </c>
      <c r="H40" s="3">
        <f>(D40-G40)*10000*C40/1000000</f>
        <v>0.32015999999999323</v>
      </c>
      <c r="I40" s="3">
        <f>E40-H40</f>
        <v>0.75984000000000684</v>
      </c>
      <c r="J40" s="3">
        <v>0.01</v>
      </c>
      <c r="K40" s="3">
        <f t="shared" ref="K40" si="12">J40</f>
        <v>0.01</v>
      </c>
      <c r="L40" s="23">
        <f t="shared" ref="L40:L42" si="13">I40*100/E40</f>
        <v>70.355555555556194</v>
      </c>
      <c r="M40" s="51">
        <v>0.04</v>
      </c>
      <c r="N40" s="213">
        <v>0</v>
      </c>
      <c r="O40" s="4"/>
      <c r="P40" s="201"/>
    </row>
    <row r="41" spans="1:16" s="5" customFormat="1" ht="14.1" customHeight="1" x14ac:dyDescent="0.25">
      <c r="A41" s="224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1">
        <v>0.05</v>
      </c>
      <c r="N41" s="213">
        <v>0</v>
      </c>
      <c r="O41" s="4"/>
      <c r="P41" s="201"/>
    </row>
    <row r="42" spans="1:16" s="5" customFormat="1" ht="14.1" customHeight="1" x14ac:dyDescent="0.25">
      <c r="A42" s="224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</v>
      </c>
      <c r="H42" s="3">
        <f>(D42-G42)*10000*C42/1000000</f>
        <v>0.30800000000000632</v>
      </c>
      <c r="I42" s="3">
        <f>E42-H42</f>
        <v>0.86199999999999366</v>
      </c>
      <c r="J42" s="3">
        <v>0.01</v>
      </c>
      <c r="K42" s="3">
        <f>J42</f>
        <v>0.01</v>
      </c>
      <c r="L42" s="23">
        <f t="shared" si="13"/>
        <v>73.675213675213129</v>
      </c>
      <c r="M42" s="51">
        <v>0.06</v>
      </c>
      <c r="N42" s="213">
        <v>-0.02</v>
      </c>
      <c r="O42" s="4"/>
      <c r="P42" s="201"/>
    </row>
    <row r="43" spans="1:16" s="5" customFormat="1" ht="14.1" customHeight="1" x14ac:dyDescent="0.25">
      <c r="A43" s="224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0.87936000000000303</v>
      </c>
      <c r="I43" s="21">
        <f>SUM(I40:I42)</f>
        <v>2.7806399999999964</v>
      </c>
      <c r="J43" s="21"/>
      <c r="K43" s="21"/>
      <c r="L43" s="26">
        <f>I43*100/E43</f>
        <v>75.97377049180318</v>
      </c>
      <c r="M43" s="21"/>
      <c r="N43" s="213"/>
      <c r="O43" s="201"/>
      <c r="P43" s="201"/>
    </row>
    <row r="44" spans="1:16" s="5" customFormat="1" ht="14.1" customHeight="1" x14ac:dyDescent="0.25">
      <c r="A44" s="224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13"/>
      <c r="O44" s="201"/>
      <c r="P44" s="201"/>
    </row>
    <row r="45" spans="1:16" s="5" customFormat="1" ht="14.1" customHeight="1" x14ac:dyDescent="0.25">
      <c r="A45" s="224">
        <v>23</v>
      </c>
      <c r="B45" s="6" t="s">
        <v>54</v>
      </c>
      <c r="C45" s="54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13">
        <v>0</v>
      </c>
      <c r="O45" s="202"/>
      <c r="P45" s="201"/>
    </row>
    <row r="46" spans="1:16" s="5" customFormat="1" ht="14.1" customHeight="1" x14ac:dyDescent="0.25">
      <c r="A46" s="224">
        <v>24</v>
      </c>
      <c r="B46" s="6" t="s">
        <v>55</v>
      </c>
      <c r="C46" s="50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13">
        <v>0</v>
      </c>
      <c r="O46" s="203"/>
      <c r="P46" s="201"/>
    </row>
    <row r="47" spans="1:16" s="5" customFormat="1" ht="14.1" customHeight="1" x14ac:dyDescent="0.25">
      <c r="A47" s="224">
        <v>25</v>
      </c>
      <c r="B47" s="6" t="s">
        <v>56</v>
      </c>
      <c r="C47" s="50">
        <v>159</v>
      </c>
      <c r="D47" s="3">
        <v>191.7</v>
      </c>
      <c r="E47" s="3">
        <v>1.74</v>
      </c>
      <c r="F47" s="3">
        <f t="shared" si="14"/>
        <v>191.7</v>
      </c>
      <c r="G47" s="3">
        <v>191.45</v>
      </c>
      <c r="H47" s="3">
        <v>0.37</v>
      </c>
      <c r="I47" s="3">
        <f t="shared" ref="I47:I54" si="17">E47-H47</f>
        <v>1.37</v>
      </c>
      <c r="J47" s="3">
        <v>0.15</v>
      </c>
      <c r="K47" s="3">
        <f>J47</f>
        <v>0.15</v>
      </c>
      <c r="L47" s="23">
        <f>I47*100/E47</f>
        <v>78.735632183908052</v>
      </c>
      <c r="M47" s="3">
        <v>0.15</v>
      </c>
      <c r="N47" s="213">
        <v>0</v>
      </c>
      <c r="O47" s="203"/>
      <c r="P47" s="201"/>
    </row>
    <row r="48" spans="1:16" s="5" customFormat="1" ht="14.1" customHeight="1" x14ac:dyDescent="0.25">
      <c r="A48" s="224">
        <v>26</v>
      </c>
      <c r="B48" s="6" t="s">
        <v>57</v>
      </c>
      <c r="C48" s="50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13">
        <v>0</v>
      </c>
      <c r="O48" s="203"/>
      <c r="P48" s="201"/>
    </row>
    <row r="49" spans="1:27" s="5" customFormat="1" ht="14.1" customHeight="1" x14ac:dyDescent="0.25">
      <c r="A49" s="224">
        <v>27</v>
      </c>
      <c r="B49" s="6" t="s">
        <v>58</v>
      </c>
      <c r="C49" s="50">
        <v>55.5</v>
      </c>
      <c r="D49" s="3">
        <v>186</v>
      </c>
      <c r="E49" s="3">
        <v>1.07</v>
      </c>
      <c r="F49" s="3">
        <f t="shared" si="14"/>
        <v>186</v>
      </c>
      <c r="G49" s="3">
        <v>185.8</v>
      </c>
      <c r="H49" s="3">
        <v>0.15</v>
      </c>
      <c r="I49" s="3">
        <f t="shared" si="17"/>
        <v>0.92</v>
      </c>
      <c r="J49" s="3">
        <v>0.3</v>
      </c>
      <c r="K49" s="3">
        <f t="shared" ref="K49:K54" si="18">J49</f>
        <v>0.3</v>
      </c>
      <c r="L49" s="23">
        <f t="shared" si="16"/>
        <v>85.981308411214954</v>
      </c>
      <c r="M49" s="3">
        <v>0.25</v>
      </c>
      <c r="N49" s="213">
        <v>-0.04</v>
      </c>
      <c r="O49" s="217"/>
      <c r="P49" s="201"/>
    </row>
    <row r="50" spans="1:27" s="5" customFormat="1" ht="14.1" customHeight="1" x14ac:dyDescent="0.25">
      <c r="A50" s="53">
        <v>28</v>
      </c>
      <c r="B50" s="6" t="s">
        <v>59</v>
      </c>
      <c r="C50" s="50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13">
        <v>0</v>
      </c>
      <c r="O50" s="217"/>
      <c r="P50" s="201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13">
        <v>0</v>
      </c>
      <c r="O51" s="4"/>
      <c r="P51" s="201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</v>
      </c>
      <c r="H52" s="3">
        <f t="shared" ref="H52:H54" si="20">(D52-G52)*10000*C52/1000000</f>
        <v>0</v>
      </c>
      <c r="I52" s="3">
        <f t="shared" si="17"/>
        <v>1.2</v>
      </c>
      <c r="J52" s="3">
        <v>0.25</v>
      </c>
      <c r="K52" s="3">
        <f t="shared" si="18"/>
        <v>0.25</v>
      </c>
      <c r="L52" s="23">
        <f t="shared" si="16"/>
        <v>100</v>
      </c>
      <c r="M52" s="3">
        <v>0.4</v>
      </c>
      <c r="N52" s="213">
        <v>0</v>
      </c>
      <c r="O52" s="4"/>
      <c r="P52" s="201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163.02000000000001</v>
      </c>
      <c r="H53" s="3">
        <f t="shared" si="20"/>
        <v>-2.0400000000010438E-2</v>
      </c>
      <c r="I53" s="3">
        <f t="shared" si="17"/>
        <v>2.5204000000000106</v>
      </c>
      <c r="J53" s="3">
        <v>0.25</v>
      </c>
      <c r="K53" s="3">
        <f t="shared" si="18"/>
        <v>0.25</v>
      </c>
      <c r="L53" s="23">
        <f t="shared" si="16"/>
        <v>100.81600000000043</v>
      </c>
      <c r="M53" s="3">
        <v>0.45</v>
      </c>
      <c r="N53" s="213">
        <v>0</v>
      </c>
      <c r="O53" s="4"/>
      <c r="P53" s="201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160.53</v>
      </c>
      <c r="H54" s="3">
        <f t="shared" si="20"/>
        <v>-0.33540000000000531</v>
      </c>
      <c r="I54" s="3">
        <f t="shared" si="17"/>
        <v>1.6154000000000053</v>
      </c>
      <c r="J54" s="3">
        <v>0.3</v>
      </c>
      <c r="K54" s="3">
        <f t="shared" si="18"/>
        <v>0.3</v>
      </c>
      <c r="L54" s="23">
        <f t="shared" si="16"/>
        <v>126.20312500000041</v>
      </c>
      <c r="M54" s="3">
        <v>0.5</v>
      </c>
      <c r="N54" s="213">
        <v>7.0000000000000007E-2</v>
      </c>
      <c r="O54" s="4"/>
      <c r="P54" s="201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2.6683999999999894</v>
      </c>
      <c r="I55" s="21">
        <f>SUM(I45:I54)</f>
        <v>12.731600000000009</v>
      </c>
      <c r="J55" s="21"/>
      <c r="K55" s="56"/>
      <c r="L55" s="26">
        <f>I55*100/E55</f>
        <v>82.672727272727329</v>
      </c>
      <c r="M55" s="56"/>
      <c r="N55" s="213"/>
      <c r="O55" s="201"/>
      <c r="P55" s="201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4"/>
      <c r="G56" s="57"/>
      <c r="H56" s="54"/>
      <c r="I56" s="54"/>
      <c r="J56" s="35"/>
      <c r="K56" s="35"/>
      <c r="L56" s="58"/>
      <c r="M56" s="35"/>
      <c r="N56" s="213"/>
      <c r="O56" s="201"/>
      <c r="P56" s="201"/>
    </row>
    <row r="57" spans="1:27" s="5" customFormat="1" ht="14.1" customHeight="1" x14ac:dyDescent="0.25">
      <c r="A57" s="37">
        <v>33</v>
      </c>
      <c r="B57" s="6" t="s">
        <v>65</v>
      </c>
      <c r="C57" s="50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13">
        <v>0</v>
      </c>
      <c r="O57" s="201"/>
      <c r="P57" s="201"/>
    </row>
    <row r="58" spans="1:27" s="5" customFormat="1" ht="14.1" customHeight="1" x14ac:dyDescent="0.25">
      <c r="A58" s="37">
        <v>34</v>
      </c>
      <c r="B58" s="6" t="s">
        <v>66</v>
      </c>
      <c r="C58" s="50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13">
        <v>0</v>
      </c>
      <c r="O58" s="201"/>
      <c r="P58" s="201"/>
    </row>
    <row r="59" spans="1:27" s="5" customFormat="1" ht="14.1" customHeight="1" x14ac:dyDescent="0.25">
      <c r="A59" s="29"/>
      <c r="B59" s="73"/>
      <c r="C59" s="227" t="s">
        <v>2</v>
      </c>
      <c r="D59" s="228"/>
      <c r="E59" s="228"/>
      <c r="F59" s="229" t="s">
        <v>3</v>
      </c>
      <c r="G59" s="229"/>
      <c r="H59" s="229"/>
      <c r="I59" s="229"/>
      <c r="J59" s="229"/>
      <c r="K59" s="229"/>
      <c r="L59" s="230" t="s">
        <v>4</v>
      </c>
      <c r="M59" s="239" t="s">
        <v>5</v>
      </c>
      <c r="N59" s="235" t="s">
        <v>95</v>
      </c>
      <c r="O59" s="201"/>
      <c r="P59" s="201"/>
    </row>
    <row r="60" spans="1:27" s="5" customFormat="1" ht="14.1" customHeight="1" x14ac:dyDescent="0.25">
      <c r="A60" s="52"/>
      <c r="B60" s="234" t="s">
        <v>6</v>
      </c>
      <c r="C60" s="220" t="s">
        <v>7</v>
      </c>
      <c r="D60" s="77" t="s">
        <v>8</v>
      </c>
      <c r="E60" s="235" t="s">
        <v>85</v>
      </c>
      <c r="F60" s="77" t="s">
        <v>10</v>
      </c>
      <c r="G60" s="67" t="s">
        <v>11</v>
      </c>
      <c r="H60" s="77" t="s">
        <v>12</v>
      </c>
      <c r="I60" s="67" t="s">
        <v>13</v>
      </c>
      <c r="J60" s="77" t="s">
        <v>14</v>
      </c>
      <c r="K60" s="230" t="s">
        <v>83</v>
      </c>
      <c r="L60" s="230"/>
      <c r="M60" s="239"/>
      <c r="N60" s="240"/>
      <c r="O60" s="201"/>
      <c r="P60" s="201"/>
    </row>
    <row r="61" spans="1:27" s="5" customFormat="1" ht="14.1" customHeight="1" x14ac:dyDescent="0.25">
      <c r="A61" s="52"/>
      <c r="B61" s="234"/>
      <c r="C61" s="79"/>
      <c r="D61" s="68"/>
      <c r="E61" s="236"/>
      <c r="F61" s="68" t="s">
        <v>16</v>
      </c>
      <c r="G61" s="222" t="s">
        <v>87</v>
      </c>
      <c r="H61" s="68" t="s">
        <v>86</v>
      </c>
      <c r="I61" s="222"/>
      <c r="J61" s="70" t="s">
        <v>19</v>
      </c>
      <c r="K61" s="230"/>
      <c r="L61" s="230"/>
      <c r="M61" s="239"/>
      <c r="N61" s="240"/>
      <c r="O61" s="201"/>
      <c r="P61" s="201"/>
    </row>
    <row r="62" spans="1:27" s="5" customFormat="1" ht="14.1" customHeight="1" x14ac:dyDescent="0.25">
      <c r="A62" s="52"/>
      <c r="B62" s="221"/>
      <c r="C62" s="79"/>
      <c r="D62" s="68"/>
      <c r="E62" s="236"/>
      <c r="F62" s="68" t="s">
        <v>17</v>
      </c>
      <c r="G62" s="222"/>
      <c r="H62" s="46"/>
      <c r="I62" s="76"/>
      <c r="J62" s="68"/>
      <c r="K62" s="230"/>
      <c r="L62" s="230"/>
      <c r="M62" s="239"/>
      <c r="N62" s="240"/>
      <c r="O62" s="201"/>
      <c r="P62" s="201"/>
    </row>
    <row r="63" spans="1:27" s="5" customFormat="1" ht="14.1" customHeight="1" x14ac:dyDescent="0.25">
      <c r="A63" s="31"/>
      <c r="B63" s="69"/>
      <c r="C63" s="9" t="s">
        <v>20</v>
      </c>
      <c r="D63" s="78" t="s">
        <v>21</v>
      </c>
      <c r="E63" s="237"/>
      <c r="F63" s="78" t="s">
        <v>21</v>
      </c>
      <c r="G63" s="223" t="s">
        <v>21</v>
      </c>
      <c r="H63" s="78" t="s">
        <v>22</v>
      </c>
      <c r="I63" s="223" t="s">
        <v>22</v>
      </c>
      <c r="J63" s="78" t="s">
        <v>23</v>
      </c>
      <c r="K63" s="230"/>
      <c r="L63" s="230"/>
      <c r="M63" s="239"/>
      <c r="N63" s="214">
        <f>N12</f>
        <v>46028</v>
      </c>
      <c r="O63" s="203"/>
      <c r="P63" s="201"/>
    </row>
    <row r="64" spans="1:27" s="28" customFormat="1" ht="14.1" customHeight="1" x14ac:dyDescent="0.25">
      <c r="A64" s="29">
        <v>1</v>
      </c>
      <c r="B64" s="71">
        <v>2</v>
      </c>
      <c r="C64" s="71">
        <v>3</v>
      </c>
      <c r="D64" s="74">
        <v>4</v>
      </c>
      <c r="E64" s="71">
        <v>5</v>
      </c>
      <c r="F64" s="75">
        <v>6</v>
      </c>
      <c r="G64" s="71">
        <v>7</v>
      </c>
      <c r="H64" s="75">
        <v>8</v>
      </c>
      <c r="I64" s="71">
        <v>9</v>
      </c>
      <c r="J64" s="72">
        <v>10</v>
      </c>
      <c r="K64" s="71">
        <v>11</v>
      </c>
      <c r="L64" s="51">
        <v>12</v>
      </c>
      <c r="M64" s="51">
        <v>13</v>
      </c>
      <c r="N64" s="213"/>
      <c r="O64" s="203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0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13">
        <v>0</v>
      </c>
      <c r="O65" s="203"/>
      <c r="P65" s="201"/>
    </row>
    <row r="66" spans="1:16" s="5" customFormat="1" ht="14.1" customHeight="1" x14ac:dyDescent="0.25">
      <c r="A66" s="37">
        <v>36</v>
      </c>
      <c r="B66" s="6" t="s">
        <v>68</v>
      </c>
      <c r="C66" s="50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0.23</v>
      </c>
      <c r="I66" s="3">
        <f>E66-H66</f>
        <v>1.22</v>
      </c>
      <c r="J66" s="3">
        <v>0.08</v>
      </c>
      <c r="K66" s="3">
        <f>J66</f>
        <v>0.08</v>
      </c>
      <c r="L66" s="23">
        <f t="shared" si="22"/>
        <v>84.137931034482762</v>
      </c>
      <c r="M66" s="3">
        <v>7.0000000000000007E-2</v>
      </c>
      <c r="N66" s="213">
        <v>0</v>
      </c>
      <c r="O66" s="4"/>
      <c r="P66" s="201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13"/>
      <c r="O67" s="4"/>
      <c r="P67" s="201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97.99</v>
      </c>
      <c r="H68" s="3">
        <f>(D68-G68)*10000*C68/1000000</f>
        <v>-2.4959999999995035E-2</v>
      </c>
      <c r="I68" s="3">
        <f>E68-H68</f>
        <v>2.5249599999999952</v>
      </c>
      <c r="J68" s="3">
        <v>0.15</v>
      </c>
      <c r="K68" s="3">
        <f>J68</f>
        <v>0.15</v>
      </c>
      <c r="L68" s="23">
        <f t="shared" si="22"/>
        <v>100.9983999999998</v>
      </c>
      <c r="M68" s="3">
        <v>0.15</v>
      </c>
      <c r="N68" s="213">
        <v>-0.02</v>
      </c>
      <c r="O68" s="201"/>
      <c r="P68" s="201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1.3250400000000049</v>
      </c>
      <c r="I69" s="21">
        <f>I68+I66+I65+I58+I57</f>
        <v>6.344959999999995</v>
      </c>
      <c r="J69" s="21"/>
      <c r="K69" s="21"/>
      <c r="L69" s="26">
        <f>I69*100/E69</f>
        <v>67.715688367129076</v>
      </c>
      <c r="M69" s="21"/>
      <c r="N69" s="213"/>
      <c r="O69" s="201"/>
      <c r="P69" s="201"/>
    </row>
    <row r="70" spans="1:16" s="5" customFormat="1" ht="14.1" customHeight="1" x14ac:dyDescent="0.25">
      <c r="A70" s="37"/>
      <c r="B70" s="19" t="s">
        <v>71</v>
      </c>
      <c r="C70" s="33"/>
      <c r="D70" s="59"/>
      <c r="E70" s="60"/>
      <c r="F70" s="59"/>
      <c r="G70" s="61"/>
      <c r="H70" s="59"/>
      <c r="I70" s="59"/>
      <c r="J70" s="3"/>
      <c r="K70" s="59"/>
      <c r="L70" s="38"/>
      <c r="M70" s="59"/>
      <c r="N70" s="213"/>
      <c r="O70" s="201"/>
      <c r="P70" s="201"/>
    </row>
    <row r="71" spans="1:16" s="5" customFormat="1" ht="14.1" customHeight="1" x14ac:dyDescent="0.25">
      <c r="A71" s="37">
        <v>39</v>
      </c>
      <c r="B71" s="6" t="s">
        <v>72</v>
      </c>
      <c r="C71" s="62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13"/>
      <c r="O71" s="204"/>
      <c r="P71" s="201"/>
    </row>
    <row r="72" spans="1:16" ht="14.1" customHeight="1" x14ac:dyDescent="0.25">
      <c r="A72" s="37">
        <v>40</v>
      </c>
      <c r="B72" s="6" t="s">
        <v>73</v>
      </c>
      <c r="C72" s="50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168.47</v>
      </c>
      <c r="H72" s="3">
        <f>(D72-G72)*10000*C72/1000000</f>
        <v>0.72600000000002751</v>
      </c>
      <c r="I72" s="3">
        <f t="shared" ref="I72" si="25">E72-H72</f>
        <v>4.0739999999999723</v>
      </c>
      <c r="J72" s="3">
        <v>0</v>
      </c>
      <c r="K72" s="3">
        <f>J72</f>
        <v>0</v>
      </c>
      <c r="L72" s="23">
        <f t="shared" ref="L72" si="26">I72*100/E72</f>
        <v>84.874999999999432</v>
      </c>
      <c r="M72" s="3">
        <v>7.0000000000000007E-2</v>
      </c>
      <c r="N72" s="213">
        <v>-0.01</v>
      </c>
      <c r="O72" s="203"/>
      <c r="P72" s="201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0.72600000000002751</v>
      </c>
      <c r="I73" s="21">
        <f>SUM(I72:I72)</f>
        <v>4.0739999999999723</v>
      </c>
      <c r="J73" s="22"/>
      <c r="K73" s="21"/>
      <c r="L73" s="26">
        <f>I73*100/E73</f>
        <v>84.874999999999432</v>
      </c>
      <c r="M73" s="21"/>
      <c r="N73" s="213"/>
      <c r="O73" s="201"/>
      <c r="P73" s="201"/>
    </row>
    <row r="74" spans="1:16" ht="14.1" customHeight="1" x14ac:dyDescent="0.25">
      <c r="A74" s="37"/>
      <c r="B74" s="19" t="s">
        <v>74</v>
      </c>
      <c r="C74" s="33"/>
      <c r="D74" s="3"/>
      <c r="E74" s="56"/>
      <c r="F74" s="56"/>
      <c r="G74" s="63"/>
      <c r="H74" s="56"/>
      <c r="I74" s="56"/>
      <c r="J74" s="56"/>
      <c r="K74" s="56"/>
      <c r="L74" s="64"/>
      <c r="M74" s="56"/>
      <c r="N74" s="213"/>
      <c r="O74" s="201"/>
      <c r="P74" s="201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13">
        <v>0</v>
      </c>
      <c r="O75" s="4"/>
      <c r="P75" s="201"/>
    </row>
    <row r="76" spans="1:16" x14ac:dyDescent="0.25">
      <c r="A76" s="37"/>
      <c r="B76" s="19" t="s">
        <v>76</v>
      </c>
      <c r="C76" s="33"/>
      <c r="D76" s="35"/>
      <c r="E76" s="35"/>
      <c r="F76" s="35"/>
      <c r="G76" s="65"/>
      <c r="H76" s="35"/>
      <c r="I76" s="3"/>
      <c r="J76" s="35"/>
      <c r="K76" s="35"/>
      <c r="L76" s="41"/>
      <c r="M76" s="35"/>
      <c r="N76" s="215"/>
      <c r="O76" s="1"/>
      <c r="P76" s="201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0.01</v>
      </c>
      <c r="K77" s="35">
        <f>J77</f>
        <v>0.01</v>
      </c>
      <c r="L77" s="41">
        <f t="shared" si="28"/>
        <v>100</v>
      </c>
      <c r="M77" s="35">
        <v>0.01</v>
      </c>
      <c r="N77" s="213">
        <v>0</v>
      </c>
      <c r="O77" s="2"/>
      <c r="P77" s="201"/>
    </row>
    <row r="78" spans="1:16" x14ac:dyDescent="0.25">
      <c r="A78" s="37"/>
      <c r="B78" s="19" t="s">
        <v>78</v>
      </c>
      <c r="C78" s="33"/>
      <c r="D78" s="35"/>
      <c r="E78" s="35"/>
      <c r="F78" s="35"/>
      <c r="G78" s="65"/>
      <c r="H78" s="35"/>
      <c r="I78" s="35"/>
      <c r="J78" s="35"/>
      <c r="K78" s="35"/>
      <c r="L78" s="42"/>
      <c r="M78" s="35"/>
      <c r="N78" s="215"/>
      <c r="O78" s="1"/>
      <c r="P78" s="201"/>
    </row>
    <row r="79" spans="1:16" x14ac:dyDescent="0.25">
      <c r="A79" s="37"/>
      <c r="B79" s="66" t="s">
        <v>81</v>
      </c>
      <c r="C79" s="207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8.2812648000000966</v>
      </c>
      <c r="I79" s="26">
        <f>I25+I33+I38+I43+I55+I69+I73+I75+I77</f>
        <v>98.972735199999889</v>
      </c>
      <c r="J79" s="21"/>
      <c r="K79" s="21"/>
      <c r="L79" s="21">
        <f>I79*100/E79</f>
        <v>90.83901022449831</v>
      </c>
      <c r="M79" s="56"/>
      <c r="N79" s="215"/>
      <c r="O79" s="205"/>
      <c r="P79" s="201"/>
    </row>
    <row r="80" spans="1:16" x14ac:dyDescent="0.25">
      <c r="A80" s="81"/>
      <c r="B80" s="238" t="s">
        <v>88</v>
      </c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15"/>
      <c r="O80" s="1"/>
      <c r="P80" s="201"/>
    </row>
    <row r="81" spans="1:16" s="28" customFormat="1" x14ac:dyDescent="0.25">
      <c r="A81" s="82">
        <v>1</v>
      </c>
      <c r="B81" s="80" t="s">
        <v>89</v>
      </c>
      <c r="C81" s="83">
        <v>116.98</v>
      </c>
      <c r="D81" s="83">
        <v>176.4</v>
      </c>
      <c r="E81" s="83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83">
        <v>0.02</v>
      </c>
      <c r="K81" s="83">
        <f>J81</f>
        <v>0.02</v>
      </c>
      <c r="L81" s="23">
        <f t="shared" ref="L81:L83" si="30">I81*100/E81</f>
        <v>55.38898305084718</v>
      </c>
      <c r="M81" s="83"/>
      <c r="N81" s="213">
        <v>0</v>
      </c>
      <c r="O81" s="206"/>
      <c r="P81" s="48"/>
    </row>
    <row r="82" spans="1:16" x14ac:dyDescent="0.25">
      <c r="A82" s="84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168.91</v>
      </c>
      <c r="H82" s="3">
        <f>(D82-G82)*10000*C82/1000000</f>
        <v>2.0001000000000118</v>
      </c>
      <c r="I82" s="3">
        <f>E82-H82</f>
        <v>2.0598999999999879</v>
      </c>
      <c r="J82" s="14">
        <v>4.2000000000000003E-2</v>
      </c>
      <c r="K82" s="14">
        <f>J82</f>
        <v>4.2000000000000003E-2</v>
      </c>
      <c r="L82" s="23">
        <f t="shared" si="30"/>
        <v>50.73645320197015</v>
      </c>
      <c r="M82" s="3"/>
      <c r="N82" s="213">
        <v>0.02</v>
      </c>
      <c r="O82" s="201"/>
      <c r="P82" s="201"/>
    </row>
    <row r="83" spans="1:16" x14ac:dyDescent="0.25">
      <c r="A83" s="84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13">
        <v>0</v>
      </c>
      <c r="O83" s="201"/>
      <c r="P83" s="201"/>
    </row>
    <row r="84" spans="1:16" x14ac:dyDescent="0.25">
      <c r="A84" s="85"/>
      <c r="B84" s="86"/>
      <c r="C84" s="21"/>
      <c r="D84" s="21"/>
      <c r="E84" s="21">
        <f>SUM(E81:E83)</f>
        <v>7.42</v>
      </c>
      <c r="F84" s="21"/>
      <c r="G84" s="87"/>
      <c r="H84" s="21">
        <f>SUM(H81:H83)</f>
        <v>3.7765200000000112</v>
      </c>
      <c r="I84" s="21">
        <f>SUM(I81:I83)</f>
        <v>3.6434799999999878</v>
      </c>
      <c r="J84" s="21"/>
      <c r="K84" s="21"/>
      <c r="L84" s="26">
        <f>I84*100/E84</f>
        <v>49.10350404312652</v>
      </c>
      <c r="M84" s="21"/>
      <c r="N84" s="215"/>
      <c r="O84" s="201"/>
      <c r="P84" s="201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28" t="s">
        <v>52</v>
      </c>
    </row>
  </sheetData>
  <mergeCells count="20">
    <mergeCell ref="N8:N11"/>
    <mergeCell ref="N59:N62"/>
    <mergeCell ref="B60:B61"/>
    <mergeCell ref="E60:E63"/>
    <mergeCell ref="K60:K63"/>
    <mergeCell ref="B80:M80"/>
    <mergeCell ref="C59:E59"/>
    <mergeCell ref="F59:K59"/>
    <mergeCell ref="L59:L63"/>
    <mergeCell ref="M59:M63"/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14" activePane="bottomRight" state="frozen"/>
      <selection pane="topRight" activeCell="N1" sqref="N1"/>
      <selection pane="bottomLeft" activeCell="A10" sqref="A10"/>
      <selection pane="bottomRight" activeCell="N89" sqref="A1:N89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3" t="s">
        <v>52</v>
      </c>
      <c r="B5" s="241" t="s">
        <v>0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15" ht="12" customHeight="1" x14ac:dyDescent="0.25">
      <c r="A6" s="93"/>
      <c r="B6" s="241" t="s">
        <v>84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</row>
    <row r="7" spans="1:15" ht="10.5" customHeight="1" x14ac:dyDescent="0.25">
      <c r="A7" s="93"/>
      <c r="B7" s="242" t="str">
        <f>Лист1!B7</f>
        <v>станом на 13 січня 2026р.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</row>
    <row r="8" spans="1:15" ht="12.75" customHeight="1" x14ac:dyDescent="0.25">
      <c r="A8" s="94"/>
      <c r="B8" s="29"/>
      <c r="C8" s="243" t="s">
        <v>2</v>
      </c>
      <c r="D8" s="244"/>
      <c r="E8" s="245"/>
      <c r="F8" s="246" t="s">
        <v>3</v>
      </c>
      <c r="G8" s="247"/>
      <c r="H8" s="248"/>
      <c r="I8" s="248"/>
      <c r="J8" s="248"/>
      <c r="K8" s="249"/>
      <c r="L8" s="235" t="s">
        <v>4</v>
      </c>
      <c r="M8" s="251" t="s">
        <v>5</v>
      </c>
      <c r="N8" s="235" t="s">
        <v>98</v>
      </c>
    </row>
    <row r="9" spans="1:15" x14ac:dyDescent="0.25">
      <c r="A9" s="95"/>
      <c r="B9" s="234" t="s">
        <v>6</v>
      </c>
      <c r="C9" s="96" t="s">
        <v>7</v>
      </c>
      <c r="D9" s="67" t="s">
        <v>8</v>
      </c>
      <c r="E9" s="67" t="s">
        <v>9</v>
      </c>
      <c r="F9" s="68" t="s">
        <v>10</v>
      </c>
      <c r="G9" s="67" t="s">
        <v>11</v>
      </c>
      <c r="H9" s="67" t="s">
        <v>12</v>
      </c>
      <c r="I9" s="68" t="s">
        <v>13</v>
      </c>
      <c r="J9" s="67" t="s">
        <v>14</v>
      </c>
      <c r="K9" s="235" t="s">
        <v>83</v>
      </c>
      <c r="L9" s="240"/>
      <c r="M9" s="252"/>
      <c r="N9" s="240"/>
    </row>
    <row r="10" spans="1:15" x14ac:dyDescent="0.25">
      <c r="A10" s="95"/>
      <c r="B10" s="234"/>
      <c r="C10" s="97"/>
      <c r="D10" s="98"/>
      <c r="E10" s="90" t="s">
        <v>15</v>
      </c>
      <c r="F10" s="68" t="s">
        <v>16</v>
      </c>
      <c r="G10" s="90" t="s">
        <v>17</v>
      </c>
      <c r="H10" s="90" t="s">
        <v>18</v>
      </c>
      <c r="I10" s="68"/>
      <c r="J10" s="89" t="s">
        <v>19</v>
      </c>
      <c r="K10" s="240"/>
      <c r="L10" s="240"/>
      <c r="M10" s="252"/>
      <c r="N10" s="240"/>
    </row>
    <row r="11" spans="1:15" x14ac:dyDescent="0.25">
      <c r="A11" s="95"/>
      <c r="B11" s="97"/>
      <c r="C11" s="97"/>
      <c r="D11" s="98"/>
      <c r="E11" s="76"/>
      <c r="F11" s="68" t="s">
        <v>17</v>
      </c>
      <c r="G11" s="90"/>
      <c r="H11" s="76"/>
      <c r="I11" s="30"/>
      <c r="J11" s="90"/>
      <c r="K11" s="240"/>
      <c r="L11" s="240"/>
      <c r="M11" s="252"/>
      <c r="N11" s="240"/>
    </row>
    <row r="12" spans="1:15" ht="15" customHeight="1" x14ac:dyDescent="0.25">
      <c r="A12" s="99"/>
      <c r="B12" s="31"/>
      <c r="C12" s="31" t="s">
        <v>20</v>
      </c>
      <c r="D12" s="100" t="s">
        <v>21</v>
      </c>
      <c r="E12" s="91" t="s">
        <v>22</v>
      </c>
      <c r="F12" s="78" t="s">
        <v>21</v>
      </c>
      <c r="G12" s="91" t="s">
        <v>21</v>
      </c>
      <c r="H12" s="91" t="s">
        <v>22</v>
      </c>
      <c r="I12" s="68" t="s">
        <v>22</v>
      </c>
      <c r="J12" s="91" t="s">
        <v>23</v>
      </c>
      <c r="K12" s="250"/>
      <c r="L12" s="250"/>
      <c r="M12" s="253"/>
      <c r="N12" s="214">
        <f>Лист1!N12</f>
        <v>46028</v>
      </c>
    </row>
    <row r="13" spans="1:15" ht="12" customHeight="1" x14ac:dyDescent="0.25">
      <c r="A13" s="94">
        <v>1</v>
      </c>
      <c r="B13" s="101">
        <v>2</v>
      </c>
      <c r="C13" s="101">
        <v>3</v>
      </c>
      <c r="D13" s="101">
        <v>4</v>
      </c>
      <c r="E13" s="101">
        <v>5</v>
      </c>
      <c r="F13" s="101">
        <v>6</v>
      </c>
      <c r="G13" s="102">
        <v>7</v>
      </c>
      <c r="H13" s="101">
        <v>8</v>
      </c>
      <c r="I13" s="101">
        <v>9</v>
      </c>
      <c r="J13" s="101">
        <v>10</v>
      </c>
      <c r="K13" s="101">
        <v>11</v>
      </c>
      <c r="L13" s="101">
        <v>12</v>
      </c>
      <c r="M13" s="103">
        <v>13</v>
      </c>
      <c r="N13" s="219">
        <v>14</v>
      </c>
    </row>
    <row r="14" spans="1:15" ht="11.25" customHeight="1" x14ac:dyDescent="0.25">
      <c r="A14" s="104"/>
      <c r="B14" s="105" t="s">
        <v>24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"/>
      <c r="M14" s="32"/>
      <c r="N14" s="212"/>
    </row>
    <row r="15" spans="1:15" s="5" customFormat="1" ht="14.1" customHeight="1" x14ac:dyDescent="0.25">
      <c r="A15" s="108">
        <v>1</v>
      </c>
      <c r="B15" s="9" t="s">
        <v>25</v>
      </c>
      <c r="C15" s="109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176.88</v>
      </c>
      <c r="H15" s="3">
        <f>Лист1!H15</f>
        <v>0.37895280000001436</v>
      </c>
      <c r="I15" s="3">
        <f>E15-H15</f>
        <v>7.8610471999999856</v>
      </c>
      <c r="J15" s="3">
        <f>Лист1!J15</f>
        <v>0.35</v>
      </c>
      <c r="K15" s="3">
        <f>J15</f>
        <v>0.35</v>
      </c>
      <c r="L15" s="38">
        <f t="shared" ref="L15:L24" si="0">I15*100/E15</f>
        <v>95.401058252427006</v>
      </c>
      <c r="M15" s="110">
        <v>0.35</v>
      </c>
      <c r="N15" s="213">
        <f>Лист1!N15</f>
        <v>0.06</v>
      </c>
      <c r="O15" s="12"/>
    </row>
    <row r="16" spans="1:15" s="5" customFormat="1" ht="14.1" customHeight="1" x14ac:dyDescent="0.25">
      <c r="A16" s="108">
        <v>2</v>
      </c>
      <c r="B16" s="9" t="s">
        <v>26</v>
      </c>
      <c r="C16" s="109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167.53</v>
      </c>
      <c r="H16" s="3">
        <v>0</v>
      </c>
      <c r="I16" s="3">
        <f t="shared" ref="I16:I24" si="2">E16-H16</f>
        <v>3.44</v>
      </c>
      <c r="J16" s="3">
        <f>Лист1!J16</f>
        <v>0.74</v>
      </c>
      <c r="K16" s="3">
        <f t="shared" ref="K16:K24" si="3">J16</f>
        <v>0.74</v>
      </c>
      <c r="L16" s="38">
        <f t="shared" si="0"/>
        <v>100</v>
      </c>
      <c r="M16" s="110">
        <v>0.8</v>
      </c>
      <c r="N16" s="213">
        <f>Лист1!N16</f>
        <v>0</v>
      </c>
      <c r="O16" s="12"/>
    </row>
    <row r="17" spans="1:33" s="5" customFormat="1" ht="14.1" customHeight="1" x14ac:dyDescent="0.25">
      <c r="A17" s="108">
        <v>3</v>
      </c>
      <c r="B17" s="10" t="s">
        <v>27</v>
      </c>
      <c r="C17" s="111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163.96</v>
      </c>
      <c r="H17" s="3">
        <f>Лист1!H17</f>
        <v>8.7999999999982495E-2</v>
      </c>
      <c r="I17" s="3">
        <f t="shared" si="2"/>
        <v>1.4120000000000175</v>
      </c>
      <c r="J17" s="3">
        <f>Лист1!J17</f>
        <v>0.9</v>
      </c>
      <c r="K17" s="3">
        <f>J17</f>
        <v>0.9</v>
      </c>
      <c r="L17" s="38">
        <f t="shared" si="0"/>
        <v>94.133333333334505</v>
      </c>
      <c r="M17" s="110">
        <v>0.95</v>
      </c>
      <c r="N17" s="213">
        <f>Лист1!N17</f>
        <v>0</v>
      </c>
      <c r="O17" s="12"/>
    </row>
    <row r="18" spans="1:33" s="5" customFormat="1" ht="14.1" customHeight="1" x14ac:dyDescent="0.25">
      <c r="A18" s="108">
        <v>4</v>
      </c>
      <c r="B18" s="10" t="s">
        <v>28</v>
      </c>
      <c r="C18" s="111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157.63999999999999</v>
      </c>
      <c r="H18" s="3">
        <v>0</v>
      </c>
      <c r="I18" s="3">
        <f t="shared" si="2"/>
        <v>16.96</v>
      </c>
      <c r="J18" s="3">
        <f>Лист1!J18</f>
        <v>4</v>
      </c>
      <c r="K18" s="3">
        <f t="shared" si="3"/>
        <v>4</v>
      </c>
      <c r="L18" s="38">
        <f t="shared" si="0"/>
        <v>100</v>
      </c>
      <c r="M18" s="110">
        <v>1.5</v>
      </c>
      <c r="N18" s="213">
        <f>Лист1!N18</f>
        <v>0.01</v>
      </c>
      <c r="O18" s="12"/>
    </row>
    <row r="19" spans="1:33" s="5" customFormat="1" ht="14.1" customHeight="1" x14ac:dyDescent="0.25">
      <c r="A19" s="108">
        <v>5</v>
      </c>
      <c r="B19" s="10" t="s">
        <v>29</v>
      </c>
      <c r="C19" s="111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144.41999999999999</v>
      </c>
      <c r="H19" s="187">
        <v>0</v>
      </c>
      <c r="I19" s="3">
        <f t="shared" si="2"/>
        <v>2.42</v>
      </c>
      <c r="J19" s="3">
        <f>Лист1!J19</f>
        <v>4</v>
      </c>
      <c r="K19" s="3">
        <f t="shared" si="3"/>
        <v>4</v>
      </c>
      <c r="L19" s="38">
        <f t="shared" si="0"/>
        <v>100</v>
      </c>
      <c r="M19" s="110">
        <v>1.7</v>
      </c>
      <c r="N19" s="213">
        <f>Лист1!N19</f>
        <v>0</v>
      </c>
      <c r="O19" s="12"/>
    </row>
    <row r="20" spans="1:33" s="5" customFormat="1" ht="14.1" customHeight="1" x14ac:dyDescent="0.25">
      <c r="A20" s="108">
        <v>6</v>
      </c>
      <c r="B20" s="10" t="s">
        <v>30</v>
      </c>
      <c r="C20" s="111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4</v>
      </c>
      <c r="K20" s="3">
        <f t="shared" si="3"/>
        <v>4</v>
      </c>
      <c r="L20" s="38">
        <f t="shared" si="0"/>
        <v>100</v>
      </c>
      <c r="M20" s="110">
        <v>1.8</v>
      </c>
      <c r="N20" s="213">
        <f>Лист1!N20</f>
        <v>0</v>
      </c>
      <c r="O20" s="12"/>
    </row>
    <row r="21" spans="1:33" s="5" customFormat="1" ht="14.1" customHeight="1" x14ac:dyDescent="0.25">
      <c r="A21" s="108">
        <v>7</v>
      </c>
      <c r="B21" s="9" t="s">
        <v>31</v>
      </c>
      <c r="C21" s="109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</v>
      </c>
      <c r="H21" s="3">
        <f>Лист1!H21</f>
        <v>0.32699999999998142</v>
      </c>
      <c r="I21" s="3">
        <f t="shared" si="2"/>
        <v>2.9430000000000187</v>
      </c>
      <c r="J21" s="3">
        <f>Лист1!J21</f>
        <v>3.66</v>
      </c>
      <c r="K21" s="3">
        <f t="shared" si="3"/>
        <v>3.66</v>
      </c>
      <c r="L21" s="38">
        <f t="shared" si="0"/>
        <v>90.000000000000583</v>
      </c>
      <c r="M21" s="110">
        <v>2.25</v>
      </c>
      <c r="N21" s="213">
        <f>Лист1!N21</f>
        <v>0.08</v>
      </c>
      <c r="O21" s="12"/>
    </row>
    <row r="22" spans="1:33" s="5" customFormat="1" ht="14.1" customHeight="1" x14ac:dyDescent="0.25">
      <c r="A22" s="108">
        <v>8</v>
      </c>
      <c r="B22" s="11" t="s">
        <v>32</v>
      </c>
      <c r="C22" s="112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</v>
      </c>
      <c r="H22" s="3">
        <f>Лист1!H22</f>
        <v>7.000000000000596E-2</v>
      </c>
      <c r="I22" s="3">
        <f t="shared" si="2"/>
        <v>1.6799999999999939</v>
      </c>
      <c r="J22" s="3">
        <f>Лист1!J22</f>
        <v>3.49</v>
      </c>
      <c r="K22" s="3">
        <f t="shared" si="3"/>
        <v>3.49</v>
      </c>
      <c r="L22" s="38">
        <f t="shared" si="0"/>
        <v>95.999999999999659</v>
      </c>
      <c r="M22" s="110">
        <v>2.2999999999999998</v>
      </c>
      <c r="N22" s="213">
        <f>Лист1!N22</f>
        <v>-0.05</v>
      </c>
      <c r="O22" s="12"/>
    </row>
    <row r="23" spans="1:33" s="5" customFormat="1" x14ac:dyDescent="0.25">
      <c r="A23" s="108">
        <v>9</v>
      </c>
      <c r="B23" s="6" t="s">
        <v>33</v>
      </c>
      <c r="C23" s="113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113.93</v>
      </c>
      <c r="H23" s="3">
        <f>Лист1!H23</f>
        <v>-0.19140000000000726</v>
      </c>
      <c r="I23" s="3">
        <f t="shared" si="2"/>
        <v>15.891400000000006</v>
      </c>
      <c r="J23" s="3">
        <f>Лист1!J23</f>
        <v>3.4</v>
      </c>
      <c r="K23" s="3">
        <f>J23</f>
        <v>3.4</v>
      </c>
      <c r="L23" s="38">
        <f t="shared" si="0"/>
        <v>101.21910828025482</v>
      </c>
      <c r="M23" s="110">
        <v>2.4500000000000002</v>
      </c>
      <c r="N23" s="213">
        <f>Лист1!N23</f>
        <v>0.03</v>
      </c>
      <c r="O23" s="12"/>
    </row>
    <row r="24" spans="1:33" s="5" customFormat="1" ht="24.75" x14ac:dyDescent="0.25">
      <c r="A24" s="108">
        <v>10</v>
      </c>
      <c r="B24" s="6" t="s">
        <v>34</v>
      </c>
      <c r="C24" s="114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99.74</v>
      </c>
      <c r="H24" s="3">
        <f>Лист1!H24</f>
        <v>0.11900000000001255</v>
      </c>
      <c r="I24" s="3">
        <f t="shared" si="2"/>
        <v>3.6309999999999873</v>
      </c>
      <c r="J24" s="3">
        <f>Лист1!J24</f>
        <v>3</v>
      </c>
      <c r="K24" s="3">
        <f t="shared" si="3"/>
        <v>3</v>
      </c>
      <c r="L24" s="38">
        <f t="shared" si="0"/>
        <v>96.826666666666327</v>
      </c>
      <c r="M24" s="110">
        <v>2.5</v>
      </c>
      <c r="N24" s="213">
        <f>Лист1!N24</f>
        <v>-0.02</v>
      </c>
      <c r="O24" s="12"/>
    </row>
    <row r="25" spans="1:33" s="5" customFormat="1" ht="12" customHeight="1" x14ac:dyDescent="0.25">
      <c r="A25" s="108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0.79155279999998951</v>
      </c>
      <c r="I25" s="22">
        <f>SUM(I15:I24)</f>
        <v>57.798447200000005</v>
      </c>
      <c r="J25" s="20"/>
      <c r="K25" s="20"/>
      <c r="L25" s="26">
        <f>I25*100/E25</f>
        <v>98.648996757125801</v>
      </c>
      <c r="M25" s="115"/>
      <c r="N25" s="213"/>
      <c r="O25" s="12">
        <f>I25+H25-E25</f>
        <v>0</v>
      </c>
      <c r="AG25" s="209">
        <f>I25+H25-E25</f>
        <v>0</v>
      </c>
    </row>
    <row r="26" spans="1:33" s="5" customFormat="1" x14ac:dyDescent="0.25">
      <c r="A26" s="108"/>
      <c r="B26" s="8" t="s">
        <v>36</v>
      </c>
      <c r="C26" s="116"/>
      <c r="D26" s="25"/>
      <c r="E26" s="25"/>
      <c r="F26" s="25"/>
      <c r="G26" s="117"/>
      <c r="H26" s="25"/>
      <c r="I26" s="118"/>
      <c r="J26" s="118"/>
      <c r="K26" s="118"/>
      <c r="L26" s="119"/>
      <c r="M26" s="110"/>
      <c r="N26" s="21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191.02</v>
      </c>
      <c r="H27" s="14">
        <f>Лист1!H27</f>
        <v>0.71899999999999997</v>
      </c>
      <c r="I27" s="3">
        <f>E27-H27</f>
        <v>0.68499999999999994</v>
      </c>
      <c r="J27" s="3">
        <f>Лист1!J27</f>
        <v>0.12</v>
      </c>
      <c r="K27" s="3">
        <f t="shared" ref="K27:K32" si="5">J27</f>
        <v>0.12</v>
      </c>
      <c r="L27" s="38">
        <f>I27*100/E27</f>
        <v>48.789173789173795</v>
      </c>
      <c r="M27" s="110">
        <v>0.15</v>
      </c>
      <c r="N27" s="213">
        <f>Лист1!N27</f>
        <v>0.03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0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0">
        <v>0.02</v>
      </c>
      <c r="N28" s="213">
        <f>Лист1!N28</f>
        <v>0</v>
      </c>
      <c r="O28" s="12"/>
    </row>
    <row r="29" spans="1:33" s="5" customFormat="1" ht="14.1" customHeight="1" x14ac:dyDescent="0.25">
      <c r="A29" s="108">
        <v>13</v>
      </c>
      <c r="B29" s="9" t="s">
        <v>40</v>
      </c>
      <c r="C29" s="109">
        <v>234</v>
      </c>
      <c r="D29" s="121">
        <v>182.5</v>
      </c>
      <c r="E29" s="122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0.12</v>
      </c>
      <c r="K29" s="3">
        <f t="shared" si="5"/>
        <v>0.12</v>
      </c>
      <c r="L29" s="38">
        <f t="shared" ref="L29:L31" si="8">I29*100/E29</f>
        <v>100</v>
      </c>
      <c r="M29" s="110">
        <v>0.21</v>
      </c>
      <c r="N29" s="213">
        <f>Лист1!N29</f>
        <v>0</v>
      </c>
      <c r="O29" s="12"/>
    </row>
    <row r="30" spans="1:33" s="5" customFormat="1" ht="14.1" customHeight="1" x14ac:dyDescent="0.25">
      <c r="A30" s="108">
        <v>14</v>
      </c>
      <c r="B30" s="123" t="s">
        <v>41</v>
      </c>
      <c r="C30" s="124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191.95</v>
      </c>
      <c r="H30" s="3">
        <f>Лист1!H30</f>
        <v>0.35750000000000737</v>
      </c>
      <c r="I30" s="3">
        <f t="shared" si="6"/>
        <v>0.71249999999999269</v>
      </c>
      <c r="J30" s="3">
        <f>Лист1!J30</f>
        <v>0.01</v>
      </c>
      <c r="K30" s="3">
        <f t="shared" si="5"/>
        <v>0.01</v>
      </c>
      <c r="L30" s="38">
        <f t="shared" si="8"/>
        <v>66.58878504672829</v>
      </c>
      <c r="M30" s="110">
        <v>0.01</v>
      </c>
      <c r="N30" s="213">
        <f>Лист1!N30</f>
        <v>0</v>
      </c>
      <c r="O30" s="12"/>
    </row>
    <row r="31" spans="1:33" s="5" customFormat="1" ht="14.1" customHeight="1" x14ac:dyDescent="0.25">
      <c r="A31" s="108">
        <v>15</v>
      </c>
      <c r="B31" s="11" t="s">
        <v>42</v>
      </c>
      <c r="C31" s="112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179.13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10">
        <v>0.22</v>
      </c>
      <c r="N31" s="213">
        <f>Лист1!N31</f>
        <v>0</v>
      </c>
      <c r="O31" s="12"/>
    </row>
    <row r="32" spans="1:33" s="5" customFormat="1" ht="14.1" customHeight="1" x14ac:dyDescent="0.25">
      <c r="A32" s="108">
        <v>16</v>
      </c>
      <c r="B32" s="11" t="s">
        <v>43</v>
      </c>
      <c r="C32" s="125">
        <v>95</v>
      </c>
      <c r="D32" s="126">
        <v>174.03</v>
      </c>
      <c r="E32" s="127">
        <v>1.03</v>
      </c>
      <c r="F32" s="3">
        <f t="shared" si="7"/>
        <v>174.03</v>
      </c>
      <c r="G32" s="3">
        <f>Лист1!G32</f>
        <v>174.08</v>
      </c>
      <c r="H32" s="3">
        <v>0</v>
      </c>
      <c r="I32" s="3">
        <f t="shared" si="6"/>
        <v>1.03</v>
      </c>
      <c r="J32" s="3">
        <f>Лист1!J32</f>
        <v>0.19</v>
      </c>
      <c r="K32" s="126">
        <f t="shared" si="5"/>
        <v>0.19</v>
      </c>
      <c r="L32" s="38">
        <f>I32*100/E32</f>
        <v>100</v>
      </c>
      <c r="M32" s="110">
        <v>0.26</v>
      </c>
      <c r="N32" s="213">
        <f>Лист1!N32</f>
        <v>0</v>
      </c>
      <c r="O32" s="12"/>
    </row>
    <row r="33" spans="1:33" s="5" customFormat="1" ht="14.1" customHeight="1" x14ac:dyDescent="0.25">
      <c r="A33" s="108"/>
      <c r="B33" s="19" t="s">
        <v>35</v>
      </c>
      <c r="C33" s="128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1.3265000000000073</v>
      </c>
      <c r="I33" s="22">
        <f>I27+I28+I29+I30+I31+I32</f>
        <v>9.1574999999999918</v>
      </c>
      <c r="J33" s="21"/>
      <c r="K33" s="21"/>
      <c r="L33" s="26">
        <f>I33*100/E33</f>
        <v>87.347386493704619</v>
      </c>
      <c r="M33" s="129"/>
      <c r="N33" s="213"/>
      <c r="O33" s="12">
        <f>I33+H33-E33</f>
        <v>0</v>
      </c>
      <c r="AG33" s="209">
        <f>I33+H33-E33</f>
        <v>0</v>
      </c>
    </row>
    <row r="34" spans="1:33" s="5" customFormat="1" ht="14.1" customHeight="1" x14ac:dyDescent="0.25">
      <c r="A34" s="108"/>
      <c r="B34" s="130" t="s">
        <v>44</v>
      </c>
      <c r="C34" s="116"/>
      <c r="D34" s="131"/>
      <c r="E34" s="131"/>
      <c r="F34" s="131"/>
      <c r="G34" s="132"/>
      <c r="H34" s="131"/>
      <c r="I34" s="131"/>
      <c r="J34" s="118"/>
      <c r="K34" s="118"/>
      <c r="L34" s="133"/>
      <c r="M34" s="131"/>
      <c r="N34" s="213"/>
      <c r="O34" s="12"/>
    </row>
    <row r="35" spans="1:33" s="5" customFormat="1" ht="14.1" customHeight="1" x14ac:dyDescent="0.25">
      <c r="A35" s="108">
        <v>17</v>
      </c>
      <c r="B35" s="9" t="s">
        <v>45</v>
      </c>
      <c r="C35" s="109">
        <v>57</v>
      </c>
      <c r="D35" s="121">
        <v>189.5</v>
      </c>
      <c r="E35" s="122">
        <v>1.19</v>
      </c>
      <c r="F35" s="3">
        <f t="shared" ref="F35:F37" si="9">D35</f>
        <v>189.5</v>
      </c>
      <c r="G35" s="121">
        <f>Лист1!G35</f>
        <v>189.48</v>
      </c>
      <c r="H35" s="14">
        <f>Лист1!H35</f>
        <v>1.1400000000005831E-2</v>
      </c>
      <c r="I35" s="3">
        <f>E35-H35</f>
        <v>1.1785999999999941</v>
      </c>
      <c r="J35" s="3">
        <f>Лист1!J35</f>
        <v>0.03</v>
      </c>
      <c r="K35" s="3">
        <f>J35</f>
        <v>0.03</v>
      </c>
      <c r="L35" s="38">
        <f t="shared" ref="L35:L37" si="10">I35*100/E35</f>
        <v>99.042016806722202</v>
      </c>
      <c r="M35" s="110">
        <v>0.05</v>
      </c>
      <c r="N35" s="213">
        <f>Лист1!N35</f>
        <v>0</v>
      </c>
      <c r="O35" s="12"/>
    </row>
    <row r="36" spans="1:33" s="5" customFormat="1" ht="14.1" customHeight="1" x14ac:dyDescent="0.25">
      <c r="A36" s="108">
        <v>18</v>
      </c>
      <c r="B36" s="123" t="s">
        <v>46</v>
      </c>
      <c r="C36" s="124">
        <v>104</v>
      </c>
      <c r="D36" s="3">
        <v>185.5</v>
      </c>
      <c r="E36" s="14">
        <v>1.83</v>
      </c>
      <c r="F36" s="3">
        <f t="shared" si="9"/>
        <v>185.5</v>
      </c>
      <c r="G36" s="121">
        <f>Лист1!G36</f>
        <v>185.49</v>
      </c>
      <c r="H36" s="14">
        <f>Лист1!H36</f>
        <v>1.0399999999990542E-2</v>
      </c>
      <c r="I36" s="3">
        <f>E36-H36</f>
        <v>1.8196000000000094</v>
      </c>
      <c r="J36" s="3">
        <f>Лист1!J36</f>
        <v>0.03</v>
      </c>
      <c r="K36" s="3">
        <f>J36</f>
        <v>0.03</v>
      </c>
      <c r="L36" s="38">
        <f t="shared" si="10"/>
        <v>99.431693989071547</v>
      </c>
      <c r="M36" s="110">
        <v>0.06</v>
      </c>
      <c r="N36" s="213">
        <f>Лист1!N36</f>
        <v>0</v>
      </c>
      <c r="O36" s="12"/>
    </row>
    <row r="37" spans="1:33" s="5" customFormat="1" ht="14.1" customHeight="1" x14ac:dyDescent="0.25">
      <c r="A37" s="108">
        <v>19</v>
      </c>
      <c r="B37" s="13" t="s">
        <v>47</v>
      </c>
      <c r="C37" s="125">
        <v>64</v>
      </c>
      <c r="D37" s="126">
        <v>180.6</v>
      </c>
      <c r="E37" s="127">
        <v>1.02</v>
      </c>
      <c r="F37" s="3">
        <f t="shared" si="9"/>
        <v>180.6</v>
      </c>
      <c r="G37" s="121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26">
        <f>J37</f>
        <v>0.03</v>
      </c>
      <c r="L37" s="38">
        <f t="shared" si="10"/>
        <v>96.862745098040278</v>
      </c>
      <c r="M37" s="110">
        <v>0.06</v>
      </c>
      <c r="N37" s="213">
        <f>Лист1!N37</f>
        <v>0</v>
      </c>
      <c r="O37" s="12"/>
    </row>
    <row r="38" spans="1:33" s="5" customFormat="1" ht="14.1" customHeight="1" x14ac:dyDescent="0.25">
      <c r="A38" s="108"/>
      <c r="B38" s="19" t="s">
        <v>35</v>
      </c>
      <c r="C38" s="128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5.3799999999985457E-2</v>
      </c>
      <c r="I38" s="22">
        <f>SUM(I35:I37)</f>
        <v>3.9862000000000144</v>
      </c>
      <c r="J38" s="21"/>
      <c r="K38" s="21"/>
      <c r="L38" s="26">
        <f>I38*100/E38</f>
        <v>98.668316831683526</v>
      </c>
      <c r="M38" s="129"/>
      <c r="N38" s="213"/>
      <c r="O38" s="12">
        <f>I38+H38-E38</f>
        <v>0</v>
      </c>
      <c r="AG38" s="209">
        <f>I38+H38-E38</f>
        <v>0</v>
      </c>
    </row>
    <row r="39" spans="1:33" s="5" customFormat="1" ht="14.1" customHeight="1" x14ac:dyDescent="0.25">
      <c r="A39" s="108"/>
      <c r="B39" s="8" t="s">
        <v>48</v>
      </c>
      <c r="C39" s="116"/>
      <c r="D39" s="118"/>
      <c r="E39" s="118"/>
      <c r="F39" s="118"/>
      <c r="G39" s="134"/>
      <c r="H39" s="118"/>
      <c r="I39" s="118"/>
      <c r="J39" s="118"/>
      <c r="K39" s="135"/>
      <c r="L39" s="38"/>
      <c r="M39" s="110"/>
      <c r="N39" s="213"/>
      <c r="O39" s="12"/>
    </row>
    <row r="40" spans="1:33" s="5" customFormat="1" ht="14.1" customHeight="1" x14ac:dyDescent="0.25">
      <c r="A40" s="108">
        <v>20</v>
      </c>
      <c r="B40" s="9" t="s">
        <v>49</v>
      </c>
      <c r="C40" s="109">
        <v>66.7</v>
      </c>
      <c r="D40" s="121">
        <v>182.5</v>
      </c>
      <c r="E40" s="122">
        <v>1.08</v>
      </c>
      <c r="F40" s="3">
        <f t="shared" ref="F40:F42" si="11">D40</f>
        <v>182.5</v>
      </c>
      <c r="G40" s="121">
        <f>Лист1!G40</f>
        <v>182.02</v>
      </c>
      <c r="H40" s="3">
        <f>Лист1!H40</f>
        <v>0.32015999999999323</v>
      </c>
      <c r="I40" s="3">
        <f>E40-H40</f>
        <v>0.75984000000000684</v>
      </c>
      <c r="J40" s="3">
        <f>Лист1!J40</f>
        <v>0.01</v>
      </c>
      <c r="K40" s="121">
        <f t="shared" ref="K40" si="12">J40</f>
        <v>0.01</v>
      </c>
      <c r="L40" s="38">
        <f t="shared" ref="L40:L42" si="13">I40*100/E40</f>
        <v>70.355555555556194</v>
      </c>
      <c r="M40" s="49">
        <v>0.04</v>
      </c>
      <c r="N40" s="213">
        <f>Лист1!N40</f>
        <v>0</v>
      </c>
      <c r="O40" s="12"/>
    </row>
    <row r="41" spans="1:33" s="5" customFormat="1" ht="14.1" customHeight="1" x14ac:dyDescent="0.25">
      <c r="A41" s="108">
        <v>21</v>
      </c>
      <c r="B41" s="123" t="s">
        <v>50</v>
      </c>
      <c r="C41" s="124">
        <v>62.8</v>
      </c>
      <c r="D41" s="3">
        <v>177</v>
      </c>
      <c r="E41" s="14">
        <v>1.41</v>
      </c>
      <c r="F41" s="3">
        <f t="shared" si="11"/>
        <v>177</v>
      </c>
      <c r="G41" s="121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1">
        <f>J41</f>
        <v>0.01</v>
      </c>
      <c r="L41" s="38">
        <f t="shared" si="13"/>
        <v>82.184397163120309</v>
      </c>
      <c r="M41" s="49">
        <v>0.05</v>
      </c>
      <c r="N41" s="213">
        <f>Лист1!N41</f>
        <v>0</v>
      </c>
      <c r="O41" s="12"/>
    </row>
    <row r="42" spans="1:33" s="5" customFormat="1" ht="14.1" customHeight="1" x14ac:dyDescent="0.25">
      <c r="A42" s="108">
        <v>22</v>
      </c>
      <c r="B42" s="11" t="s">
        <v>51</v>
      </c>
      <c r="C42" s="112">
        <v>56</v>
      </c>
      <c r="D42" s="126">
        <v>175.25</v>
      </c>
      <c r="E42" s="127">
        <v>1.17</v>
      </c>
      <c r="F42" s="3">
        <f t="shared" si="11"/>
        <v>175.25</v>
      </c>
      <c r="G42" s="121">
        <f>Лист1!G42</f>
        <v>174.7</v>
      </c>
      <c r="H42" s="3">
        <f>Лист1!H42</f>
        <v>0.30800000000000632</v>
      </c>
      <c r="I42" s="3">
        <f>E42-H42</f>
        <v>0.86199999999999366</v>
      </c>
      <c r="J42" s="3">
        <f>Лист1!J42</f>
        <v>0.01</v>
      </c>
      <c r="K42" s="121">
        <f>J42</f>
        <v>0.01</v>
      </c>
      <c r="L42" s="38">
        <f t="shared" si="13"/>
        <v>73.675213675213129</v>
      </c>
      <c r="M42" s="49">
        <v>0.06</v>
      </c>
      <c r="N42" s="213">
        <f>Лист1!N42</f>
        <v>-0.02</v>
      </c>
      <c r="O42" s="12"/>
    </row>
    <row r="43" spans="1:33" s="5" customFormat="1" ht="14.1" customHeight="1" x14ac:dyDescent="0.25">
      <c r="A43" s="108"/>
      <c r="B43" s="19" t="s">
        <v>35</v>
      </c>
      <c r="C43" s="33">
        <f>SUM(C40:C42)</f>
        <v>185.5</v>
      </c>
      <c r="D43" s="3"/>
      <c r="E43" s="136">
        <f>SUM(E40:E42)</f>
        <v>3.66</v>
      </c>
      <c r="F43" s="137"/>
      <c r="G43" s="138" t="s">
        <v>52</v>
      </c>
      <c r="H43" s="22">
        <f>SUM(H40:H42)</f>
        <v>0.87936000000000303</v>
      </c>
      <c r="I43" s="22">
        <f>SUM(I40:I42)</f>
        <v>2.7806399999999964</v>
      </c>
      <c r="J43" s="21"/>
      <c r="K43" s="140"/>
      <c r="L43" s="26">
        <f>I43*100/E43</f>
        <v>75.97377049180318</v>
      </c>
      <c r="M43" s="141"/>
      <c r="N43" s="213"/>
      <c r="O43" s="12"/>
      <c r="AG43" s="209">
        <f>I43+H43-E43</f>
        <v>0</v>
      </c>
    </row>
    <row r="44" spans="1:33" s="5" customFormat="1" ht="14.1" customHeight="1" x14ac:dyDescent="0.25">
      <c r="A44" s="108"/>
      <c r="B44" s="7" t="s">
        <v>53</v>
      </c>
      <c r="C44" s="142"/>
      <c r="D44" s="118"/>
      <c r="E44" s="118"/>
      <c r="F44" s="118"/>
      <c r="G44" s="134"/>
      <c r="H44" s="118"/>
      <c r="I44" s="118"/>
      <c r="J44" s="118"/>
      <c r="K44" s="118"/>
      <c r="L44" s="119"/>
      <c r="M44" s="110"/>
      <c r="N44" s="213"/>
      <c r="O44" s="12"/>
    </row>
    <row r="45" spans="1:33" s="5" customFormat="1" ht="14.1" customHeight="1" x14ac:dyDescent="0.25">
      <c r="A45" s="108">
        <v>23</v>
      </c>
      <c r="B45" s="143" t="s">
        <v>54</v>
      </c>
      <c r="C45" s="144">
        <v>184</v>
      </c>
      <c r="D45" s="145">
        <v>212.5</v>
      </c>
      <c r="E45" s="14">
        <v>2.4700000000000002</v>
      </c>
      <c r="F45" s="3">
        <f t="shared" ref="F45:F48" si="14">D45</f>
        <v>212.5</v>
      </c>
      <c r="G45" s="121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10">
        <v>0.1</v>
      </c>
      <c r="N45" s="213">
        <f>Лист1!N45</f>
        <v>0</v>
      </c>
      <c r="O45" s="12"/>
    </row>
    <row r="46" spans="1:33" s="5" customFormat="1" ht="14.1" customHeight="1" x14ac:dyDescent="0.25">
      <c r="A46" s="108">
        <v>24</v>
      </c>
      <c r="B46" s="143" t="s">
        <v>55</v>
      </c>
      <c r="C46" s="146">
        <v>53</v>
      </c>
      <c r="D46" s="145">
        <v>195.5</v>
      </c>
      <c r="E46" s="14">
        <v>0.61</v>
      </c>
      <c r="F46" s="3">
        <f t="shared" si="14"/>
        <v>195.5</v>
      </c>
      <c r="G46" s="121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0">
        <v>0.15</v>
      </c>
      <c r="N46" s="213">
        <f>Лист1!N46</f>
        <v>0</v>
      </c>
      <c r="O46" s="12"/>
    </row>
    <row r="47" spans="1:33" s="5" customFormat="1" ht="14.1" customHeight="1" x14ac:dyDescent="0.25">
      <c r="A47" s="108">
        <v>25</v>
      </c>
      <c r="B47" s="143" t="s">
        <v>56</v>
      </c>
      <c r="C47" s="146">
        <v>159</v>
      </c>
      <c r="D47" s="145">
        <v>191.7</v>
      </c>
      <c r="E47" s="14">
        <v>1.74</v>
      </c>
      <c r="F47" s="3">
        <f t="shared" si="14"/>
        <v>191.7</v>
      </c>
      <c r="G47" s="121">
        <f>Лист1!G47</f>
        <v>191.45</v>
      </c>
      <c r="H47" s="3">
        <f>Лист1!H47</f>
        <v>0.37</v>
      </c>
      <c r="I47" s="3">
        <f t="shared" si="17"/>
        <v>1.37</v>
      </c>
      <c r="J47" s="3">
        <f>Лист1!J47</f>
        <v>0.15</v>
      </c>
      <c r="K47" s="3">
        <f t="shared" si="15"/>
        <v>0.15</v>
      </c>
      <c r="L47" s="38">
        <f t="shared" si="16"/>
        <v>78.735632183908052</v>
      </c>
      <c r="M47" s="110">
        <v>0.15</v>
      </c>
      <c r="N47" s="213">
        <f>Лист1!N47</f>
        <v>0</v>
      </c>
      <c r="O47" s="12"/>
    </row>
    <row r="48" spans="1:33" s="5" customFormat="1" ht="14.1" customHeight="1" x14ac:dyDescent="0.25">
      <c r="A48" s="108">
        <v>26</v>
      </c>
      <c r="B48" s="143" t="s">
        <v>57</v>
      </c>
      <c r="C48" s="146">
        <v>353</v>
      </c>
      <c r="D48" s="145">
        <v>189.5</v>
      </c>
      <c r="E48" s="14">
        <v>1.93</v>
      </c>
      <c r="F48" s="3">
        <f t="shared" si="14"/>
        <v>189.5</v>
      </c>
      <c r="G48" s="121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0">
        <v>0.2</v>
      </c>
      <c r="N48" s="213">
        <f>Лист1!N48</f>
        <v>0</v>
      </c>
      <c r="O48" s="12"/>
    </row>
    <row r="49" spans="1:33" s="5" customFormat="1" ht="14.1" customHeight="1" x14ac:dyDescent="0.25">
      <c r="A49" s="147">
        <v>27</v>
      </c>
      <c r="B49" s="148" t="s">
        <v>58</v>
      </c>
      <c r="C49" s="146">
        <v>55.5</v>
      </c>
      <c r="D49" s="145">
        <v>186</v>
      </c>
      <c r="E49" s="122">
        <v>1.07</v>
      </c>
      <c r="F49" s="3">
        <f t="shared" ref="F49:F54" si="18">D49</f>
        <v>186</v>
      </c>
      <c r="G49" s="121">
        <f>Лист1!G49</f>
        <v>185.8</v>
      </c>
      <c r="H49" s="121">
        <f>Лист1!H49</f>
        <v>0.15</v>
      </c>
      <c r="I49" s="121">
        <f t="shared" si="17"/>
        <v>0.92</v>
      </c>
      <c r="J49" s="121">
        <f>Лист1!J49</f>
        <v>0.3</v>
      </c>
      <c r="K49" s="121">
        <f t="shared" ref="K49:K54" si="19">J49</f>
        <v>0.3</v>
      </c>
      <c r="L49" s="149">
        <f t="shared" si="16"/>
        <v>85.981308411214954</v>
      </c>
      <c r="M49" s="150">
        <v>0.25</v>
      </c>
      <c r="N49" s="213">
        <f>Лист1!N49</f>
        <v>-0.04</v>
      </c>
      <c r="O49" s="12"/>
    </row>
    <row r="50" spans="1:33" s="5" customFormat="1" ht="14.1" customHeight="1" x14ac:dyDescent="0.25">
      <c r="A50" s="108">
        <v>28</v>
      </c>
      <c r="B50" s="143" t="s">
        <v>59</v>
      </c>
      <c r="C50" s="146">
        <v>90</v>
      </c>
      <c r="D50" s="145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0">
        <v>0.3</v>
      </c>
      <c r="N50" s="213">
        <f>Лист1!N50</f>
        <v>0</v>
      </c>
      <c r="O50" s="12"/>
    </row>
    <row r="51" spans="1:33" s="5" customFormat="1" ht="14.1" customHeight="1" x14ac:dyDescent="0.25">
      <c r="A51" s="108">
        <v>29</v>
      </c>
      <c r="B51" s="9" t="s">
        <v>60</v>
      </c>
      <c r="C51" s="151">
        <v>58</v>
      </c>
      <c r="D51" s="121">
        <v>173</v>
      </c>
      <c r="E51" s="122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0">
        <v>0.35</v>
      </c>
      <c r="N51" s="213">
        <f>Лист1!N51</f>
        <v>0</v>
      </c>
      <c r="O51" s="12"/>
    </row>
    <row r="52" spans="1:33" s="5" customFormat="1" ht="14.1" customHeight="1" x14ac:dyDescent="0.25">
      <c r="A52" s="108">
        <v>30</v>
      </c>
      <c r="B52" s="143" t="s">
        <v>61</v>
      </c>
      <c r="C52" s="111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</v>
      </c>
      <c r="H52" s="3">
        <f>Лист1!H52</f>
        <v>0</v>
      </c>
      <c r="I52" s="3">
        <f t="shared" si="17"/>
        <v>1.2</v>
      </c>
      <c r="J52" s="3">
        <f>Лист1!J52</f>
        <v>0.25</v>
      </c>
      <c r="K52" s="3">
        <f t="shared" si="19"/>
        <v>0.25</v>
      </c>
      <c r="L52" s="38">
        <f t="shared" si="16"/>
        <v>100</v>
      </c>
      <c r="M52" s="110">
        <v>0.4</v>
      </c>
      <c r="N52" s="213">
        <f>Лист1!N52</f>
        <v>0</v>
      </c>
      <c r="O52" s="12"/>
    </row>
    <row r="53" spans="1:33" s="5" customFormat="1" ht="14.1" customHeight="1" x14ac:dyDescent="0.25">
      <c r="A53" s="108">
        <v>31</v>
      </c>
      <c r="B53" s="10" t="s">
        <v>62</v>
      </c>
      <c r="C53" s="152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163.02000000000001</v>
      </c>
      <c r="H53" s="3">
        <v>0</v>
      </c>
      <c r="I53" s="3">
        <f t="shared" si="17"/>
        <v>2.5</v>
      </c>
      <c r="J53" s="3">
        <f>Лист1!J53</f>
        <v>0.25</v>
      </c>
      <c r="K53" s="3">
        <f t="shared" si="19"/>
        <v>0.25</v>
      </c>
      <c r="L53" s="38">
        <f t="shared" si="16"/>
        <v>100</v>
      </c>
      <c r="M53" s="110">
        <v>0.45</v>
      </c>
      <c r="N53" s="213">
        <f>Лист1!N53</f>
        <v>0</v>
      </c>
      <c r="O53" s="12"/>
    </row>
    <row r="54" spans="1:33" s="5" customFormat="1" ht="14.1" customHeight="1" x14ac:dyDescent="0.25">
      <c r="A54" s="108">
        <v>32</v>
      </c>
      <c r="B54" s="123" t="s">
        <v>63</v>
      </c>
      <c r="C54" s="124">
        <v>78</v>
      </c>
      <c r="D54" s="126">
        <v>160.1</v>
      </c>
      <c r="E54" s="127">
        <v>1.28</v>
      </c>
      <c r="F54" s="3">
        <f t="shared" si="18"/>
        <v>160.1</v>
      </c>
      <c r="G54" s="3">
        <f>Лист1!G54</f>
        <v>160.53</v>
      </c>
      <c r="H54" s="3">
        <v>0</v>
      </c>
      <c r="I54" s="3">
        <f t="shared" si="17"/>
        <v>1.28</v>
      </c>
      <c r="J54" s="3">
        <f>Лист1!J54</f>
        <v>0.3</v>
      </c>
      <c r="K54" s="126">
        <f t="shared" si="19"/>
        <v>0.3</v>
      </c>
      <c r="L54" s="38">
        <f t="shared" si="16"/>
        <v>100</v>
      </c>
      <c r="M54" s="110">
        <v>0.5</v>
      </c>
      <c r="N54" s="213">
        <f>Лист1!N54</f>
        <v>7.0000000000000007E-2</v>
      </c>
      <c r="O54" s="12"/>
    </row>
    <row r="55" spans="1:33" s="5" customFormat="1" ht="14.1" customHeight="1" x14ac:dyDescent="0.25">
      <c r="A55" s="108"/>
      <c r="B55" s="19" t="s">
        <v>35</v>
      </c>
      <c r="C55" s="153">
        <f>SUM(C45:C54)</f>
        <v>1200.5</v>
      </c>
      <c r="D55" s="126"/>
      <c r="E55" s="22">
        <f>E45+E46+E47+E48+E49+E50+E51+E52+E53+E54</f>
        <v>15.4</v>
      </c>
      <c r="F55" s="139"/>
      <c r="G55" s="39"/>
      <c r="H55" s="22">
        <f>H45+H46+H47+H48+H49+H50+H51+H52+H53+H54</f>
        <v>3.0300000000000002</v>
      </c>
      <c r="I55" s="22">
        <f>I45+I46+I47+I48+I49+I50+I51+I52+I53+I54</f>
        <v>12.37</v>
      </c>
      <c r="J55" s="21"/>
      <c r="K55" s="154"/>
      <c r="L55" s="26">
        <f>I55*100/E55</f>
        <v>80.324675324675326</v>
      </c>
      <c r="M55" s="155"/>
      <c r="N55" s="213"/>
      <c r="O55" s="12">
        <f>I55+H55-E55</f>
        <v>0</v>
      </c>
      <c r="AG55" s="209">
        <f>I55+H55-E55</f>
        <v>0</v>
      </c>
    </row>
    <row r="56" spans="1:33" s="5" customFormat="1" ht="14.1" customHeight="1" x14ac:dyDescent="0.25">
      <c r="A56" s="108"/>
      <c r="B56" s="156" t="s">
        <v>64</v>
      </c>
      <c r="C56" s="157"/>
      <c r="D56" s="111"/>
      <c r="E56" s="158"/>
      <c r="F56" s="159"/>
      <c r="G56" s="160"/>
      <c r="H56" s="159"/>
      <c r="I56" s="159"/>
      <c r="J56" s="111"/>
      <c r="K56" s="111"/>
      <c r="L56" s="161"/>
      <c r="M56" s="162"/>
      <c r="N56" s="213"/>
      <c r="O56" s="12"/>
    </row>
    <row r="57" spans="1:33" s="5" customFormat="1" ht="14.1" customHeight="1" x14ac:dyDescent="0.25">
      <c r="A57" s="108">
        <v>33</v>
      </c>
      <c r="B57" s="143" t="s">
        <v>65</v>
      </c>
      <c r="C57" s="114">
        <v>73.430000000000007</v>
      </c>
      <c r="D57" s="135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0">
        <v>0.01</v>
      </c>
      <c r="N57" s="213"/>
      <c r="O57" s="12"/>
    </row>
    <row r="58" spans="1:33" s="5" customFormat="1" ht="14.1" customHeight="1" x14ac:dyDescent="0.25">
      <c r="A58" s="94"/>
      <c r="B58" s="29"/>
      <c r="C58" s="243" t="s">
        <v>2</v>
      </c>
      <c r="D58" s="244"/>
      <c r="E58" s="245"/>
      <c r="F58" s="246" t="s">
        <v>3</v>
      </c>
      <c r="G58" s="247"/>
      <c r="H58" s="248"/>
      <c r="I58" s="248"/>
      <c r="J58" s="248"/>
      <c r="K58" s="249"/>
      <c r="L58" s="235" t="s">
        <v>4</v>
      </c>
      <c r="M58" s="251" t="s">
        <v>5</v>
      </c>
      <c r="N58" s="235" t="s">
        <v>96</v>
      </c>
      <c r="O58" s="12"/>
    </row>
    <row r="59" spans="1:33" s="5" customFormat="1" ht="14.1" customHeight="1" x14ac:dyDescent="0.25">
      <c r="A59" s="95"/>
      <c r="B59" s="234" t="s">
        <v>6</v>
      </c>
      <c r="C59" s="96" t="s">
        <v>7</v>
      </c>
      <c r="D59" s="67" t="s">
        <v>8</v>
      </c>
      <c r="E59" s="67" t="s">
        <v>9</v>
      </c>
      <c r="F59" s="68" t="s">
        <v>10</v>
      </c>
      <c r="G59" s="67" t="s">
        <v>11</v>
      </c>
      <c r="H59" s="67" t="s">
        <v>12</v>
      </c>
      <c r="I59" s="68" t="s">
        <v>13</v>
      </c>
      <c r="J59" s="67" t="s">
        <v>14</v>
      </c>
      <c r="K59" s="235" t="s">
        <v>83</v>
      </c>
      <c r="L59" s="240"/>
      <c r="M59" s="252"/>
      <c r="N59" s="240"/>
      <c r="O59" s="12"/>
    </row>
    <row r="60" spans="1:33" s="5" customFormat="1" ht="14.1" customHeight="1" x14ac:dyDescent="0.25">
      <c r="A60" s="95"/>
      <c r="B60" s="234"/>
      <c r="C60" s="97"/>
      <c r="D60" s="98"/>
      <c r="E60" s="90" t="s">
        <v>15</v>
      </c>
      <c r="F60" s="68" t="s">
        <v>16</v>
      </c>
      <c r="G60" s="90" t="s">
        <v>17</v>
      </c>
      <c r="H60" s="90" t="s">
        <v>18</v>
      </c>
      <c r="I60" s="68"/>
      <c r="J60" s="89" t="s">
        <v>19</v>
      </c>
      <c r="K60" s="240"/>
      <c r="L60" s="240"/>
      <c r="M60" s="252"/>
      <c r="N60" s="240"/>
      <c r="O60" s="12"/>
    </row>
    <row r="61" spans="1:33" s="5" customFormat="1" ht="14.1" customHeight="1" x14ac:dyDescent="0.25">
      <c r="A61" s="95"/>
      <c r="B61" s="97"/>
      <c r="C61" s="97"/>
      <c r="D61" s="98"/>
      <c r="E61" s="76"/>
      <c r="F61" s="68" t="s">
        <v>17</v>
      </c>
      <c r="G61" s="90"/>
      <c r="H61" s="76"/>
      <c r="I61" s="30"/>
      <c r="J61" s="90"/>
      <c r="K61" s="240"/>
      <c r="L61" s="240"/>
      <c r="M61" s="252"/>
      <c r="N61" s="240"/>
      <c r="O61" s="12"/>
    </row>
    <row r="62" spans="1:33" s="5" customFormat="1" ht="22.5" customHeight="1" x14ac:dyDescent="0.25">
      <c r="A62" s="99"/>
      <c r="B62" s="31"/>
      <c r="C62" s="31" t="s">
        <v>20</v>
      </c>
      <c r="D62" s="100" t="s">
        <v>21</v>
      </c>
      <c r="E62" s="91" t="s">
        <v>22</v>
      </c>
      <c r="F62" s="78" t="s">
        <v>21</v>
      </c>
      <c r="G62" s="91" t="s">
        <v>21</v>
      </c>
      <c r="H62" s="91" t="s">
        <v>22</v>
      </c>
      <c r="I62" s="68" t="s">
        <v>22</v>
      </c>
      <c r="J62" s="91" t="s">
        <v>23</v>
      </c>
      <c r="K62" s="250"/>
      <c r="L62" s="250"/>
      <c r="M62" s="253"/>
      <c r="N62" s="214">
        <v>45993</v>
      </c>
      <c r="O62" s="12"/>
      <c r="P62" s="214">
        <v>45993</v>
      </c>
    </row>
    <row r="63" spans="1:33" s="5" customFormat="1" ht="14.1" customHeight="1" x14ac:dyDescent="0.25">
      <c r="A63" s="94">
        <v>1</v>
      </c>
      <c r="B63" s="101">
        <v>2</v>
      </c>
      <c r="C63" s="101">
        <v>3</v>
      </c>
      <c r="D63" s="101">
        <v>4</v>
      </c>
      <c r="E63" s="101">
        <v>5</v>
      </c>
      <c r="F63" s="101">
        <v>6</v>
      </c>
      <c r="G63" s="102">
        <v>7</v>
      </c>
      <c r="H63" s="101">
        <v>8</v>
      </c>
      <c r="I63" s="101">
        <v>9</v>
      </c>
      <c r="J63" s="101">
        <v>10</v>
      </c>
      <c r="K63" s="101">
        <v>11</v>
      </c>
      <c r="L63" s="101">
        <v>12</v>
      </c>
      <c r="M63" s="103">
        <v>13</v>
      </c>
      <c r="N63" s="218"/>
      <c r="O63" s="12"/>
    </row>
    <row r="64" spans="1:33" s="5" customFormat="1" ht="14.1" customHeight="1" x14ac:dyDescent="0.25">
      <c r="A64" s="108">
        <v>34</v>
      </c>
      <c r="B64" s="143" t="s">
        <v>66</v>
      </c>
      <c r="C64" s="114">
        <v>158</v>
      </c>
      <c r="D64" s="135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10">
        <v>0.04</v>
      </c>
      <c r="N64" s="213">
        <f>Лист1!N64</f>
        <v>0</v>
      </c>
      <c r="O64" s="12"/>
    </row>
    <row r="65" spans="1:33" s="5" customFormat="1" ht="14.1" customHeight="1" x14ac:dyDescent="0.25">
      <c r="A65" s="108">
        <v>35</v>
      </c>
      <c r="B65" s="143" t="s">
        <v>67</v>
      </c>
      <c r="C65" s="114">
        <v>156.4</v>
      </c>
      <c r="D65" s="135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10">
        <v>0.06</v>
      </c>
      <c r="N65" s="213">
        <f>Лист1!N65</f>
        <v>0</v>
      </c>
      <c r="O65" s="12"/>
    </row>
    <row r="66" spans="1:33" s="5" customFormat="1" ht="14.1" customHeight="1" x14ac:dyDescent="0.25">
      <c r="A66" s="108">
        <v>36</v>
      </c>
      <c r="B66" s="143" t="s">
        <v>68</v>
      </c>
      <c r="C66" s="114">
        <v>109.5</v>
      </c>
      <c r="D66" s="135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0.23</v>
      </c>
      <c r="I66" s="3">
        <f>E66-H66</f>
        <v>1.22</v>
      </c>
      <c r="J66" s="3">
        <f>Лист1!J66</f>
        <v>0.08</v>
      </c>
      <c r="K66" s="3">
        <f>J66</f>
        <v>0.08</v>
      </c>
      <c r="L66" s="38">
        <f t="shared" si="21"/>
        <v>84.137931034482762</v>
      </c>
      <c r="M66" s="110">
        <v>7.0000000000000007E-2</v>
      </c>
      <c r="N66" s="213">
        <f>Лист1!N66</f>
        <v>0</v>
      </c>
      <c r="O66" s="12"/>
    </row>
    <row r="67" spans="1:33" s="5" customFormat="1" ht="14.1" customHeight="1" x14ac:dyDescent="0.25">
      <c r="A67" s="108">
        <v>37</v>
      </c>
      <c r="B67" s="148" t="s">
        <v>69</v>
      </c>
      <c r="C67" s="151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0">
        <v>0.08</v>
      </c>
      <c r="N67" s="213">
        <f>Лист1!N67</f>
        <v>0</v>
      </c>
      <c r="O67" s="12"/>
    </row>
    <row r="68" spans="1:33" s="5" customFormat="1" ht="14.1" customHeight="1" x14ac:dyDescent="0.25">
      <c r="A68" s="108">
        <v>38</v>
      </c>
      <c r="B68" s="10" t="s">
        <v>70</v>
      </c>
      <c r="C68" s="111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97.99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0">
        <v>0.15</v>
      </c>
      <c r="N68" s="213">
        <f>Лист1!N68</f>
        <v>-0.02</v>
      </c>
      <c r="O68" s="12"/>
    </row>
    <row r="69" spans="1:33" s="5" customFormat="1" ht="14.1" customHeight="1" x14ac:dyDescent="0.25">
      <c r="A69" s="108"/>
      <c r="B69" s="19" t="s">
        <v>35</v>
      </c>
      <c r="C69" s="163">
        <f>C57+C64+C65+C66+C67+C68</f>
        <v>727.13</v>
      </c>
      <c r="D69" s="164"/>
      <c r="E69" s="165">
        <f>E57+E64+E65+E66+E68</f>
        <v>7.67</v>
      </c>
      <c r="F69" s="166"/>
      <c r="G69" s="167"/>
      <c r="H69" s="22">
        <f>H57+H64+H65+H66+H68</f>
        <v>1.35</v>
      </c>
      <c r="I69" s="22">
        <f>I57+I64+I65+I66+I68</f>
        <v>6.32</v>
      </c>
      <c r="J69" s="21"/>
      <c r="K69" s="21"/>
      <c r="L69" s="26">
        <f>I69*100/E69</f>
        <v>82.39895697522816</v>
      </c>
      <c r="M69" s="129"/>
      <c r="N69" s="213"/>
      <c r="O69" s="12">
        <f>I69+H69-E69</f>
        <v>0</v>
      </c>
    </row>
    <row r="70" spans="1:33" s="5" customFormat="1" ht="14.1" customHeight="1" x14ac:dyDescent="0.25">
      <c r="A70" s="108"/>
      <c r="B70" s="7" t="s">
        <v>71</v>
      </c>
      <c r="C70" s="168"/>
      <c r="D70" s="169"/>
      <c r="E70" s="170"/>
      <c r="F70" s="169"/>
      <c r="G70" s="171"/>
      <c r="H70" s="169"/>
      <c r="I70" s="169"/>
      <c r="J70" s="126"/>
      <c r="K70" s="169"/>
      <c r="L70" s="172"/>
      <c r="M70" s="169"/>
      <c r="N70" s="213"/>
      <c r="O70" s="12"/>
    </row>
    <row r="71" spans="1:33" s="5" customFormat="1" ht="14.1" customHeight="1" x14ac:dyDescent="0.25">
      <c r="A71" s="108">
        <v>39</v>
      </c>
      <c r="B71" s="6" t="s">
        <v>72</v>
      </c>
      <c r="C71" s="173">
        <v>78</v>
      </c>
      <c r="D71" s="174">
        <v>174.5</v>
      </c>
      <c r="E71" s="175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3">
        <f>Лист1!N71</f>
        <v>0</v>
      </c>
      <c r="O71" s="12"/>
    </row>
    <row r="72" spans="1:33" s="5" customFormat="1" ht="14.1" customHeight="1" x14ac:dyDescent="0.25">
      <c r="A72" s="108">
        <v>40</v>
      </c>
      <c r="B72" s="6" t="s">
        <v>73</v>
      </c>
      <c r="C72" s="114">
        <v>220</v>
      </c>
      <c r="D72" s="135">
        <v>168.8</v>
      </c>
      <c r="E72" s="14">
        <v>4.8</v>
      </c>
      <c r="F72" s="3">
        <f t="shared" si="22"/>
        <v>168.8</v>
      </c>
      <c r="G72" s="3">
        <f>Лист1!G72</f>
        <v>168.47</v>
      </c>
      <c r="H72" s="14">
        <f>Лист1!H72</f>
        <v>0.72600000000002751</v>
      </c>
      <c r="I72" s="14">
        <f t="shared" si="23"/>
        <v>4.0739999999999723</v>
      </c>
      <c r="J72" s="3">
        <f>Лист1!J72</f>
        <v>0</v>
      </c>
      <c r="K72" s="3">
        <f>J72</f>
        <v>0</v>
      </c>
      <c r="L72" s="38">
        <f t="shared" ref="L72" si="24">I72*100/E72</f>
        <v>84.874999999999432</v>
      </c>
      <c r="M72" s="110">
        <v>7.0000000000000007E-2</v>
      </c>
      <c r="N72" s="213">
        <f>Лист1!N72</f>
        <v>-0.01</v>
      </c>
      <c r="O72" s="12"/>
    </row>
    <row r="73" spans="1:33" s="5" customFormat="1" ht="14.1" customHeight="1" x14ac:dyDescent="0.25">
      <c r="A73" s="108"/>
      <c r="B73" s="19" t="s">
        <v>35</v>
      </c>
      <c r="C73" s="128">
        <f>SUM(C71:C72)</f>
        <v>298</v>
      </c>
      <c r="D73" s="20"/>
      <c r="E73" s="176">
        <f>SUM(E71:E72)</f>
        <v>5.9</v>
      </c>
      <c r="F73" s="21"/>
      <c r="G73" s="177"/>
      <c r="H73" s="22">
        <f>SUM(H71:H72)</f>
        <v>0.99600000000002753</v>
      </c>
      <c r="I73" s="22">
        <f>SUM(I71:I72)</f>
        <v>4.9039999999999724</v>
      </c>
      <c r="J73" s="22"/>
      <c r="K73" s="137"/>
      <c r="L73" s="26">
        <f>I73*100/E73</f>
        <v>83.11864406779614</v>
      </c>
      <c r="M73" s="129"/>
      <c r="N73" s="213"/>
      <c r="O73" s="12">
        <f>I73+H73-E73</f>
        <v>0</v>
      </c>
      <c r="AG73" s="210">
        <f>I73+H73-E73</f>
        <v>0</v>
      </c>
    </row>
    <row r="74" spans="1:33" s="5" customFormat="1" ht="14.1" customHeight="1" x14ac:dyDescent="0.25">
      <c r="A74" s="108"/>
      <c r="B74" s="105" t="s">
        <v>74</v>
      </c>
      <c r="C74" s="116"/>
      <c r="D74" s="118"/>
      <c r="E74" s="178"/>
      <c r="F74" s="178"/>
      <c r="G74" s="179"/>
      <c r="H74" s="178"/>
      <c r="I74" s="178"/>
      <c r="J74" s="178"/>
      <c r="K74" s="178"/>
      <c r="L74" s="180"/>
      <c r="M74" s="27"/>
      <c r="N74" s="213"/>
      <c r="O74" s="12"/>
    </row>
    <row r="75" spans="1:33" s="5" customFormat="1" ht="14.1" customHeight="1" x14ac:dyDescent="0.25">
      <c r="A75" s="108">
        <v>41</v>
      </c>
      <c r="B75" s="10" t="s">
        <v>75</v>
      </c>
      <c r="C75" s="111">
        <v>54.1</v>
      </c>
      <c r="D75" s="35">
        <v>152.5</v>
      </c>
      <c r="E75" s="181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2">
        <v>0.05</v>
      </c>
      <c r="N75" s="213">
        <f>Лист1!N75</f>
        <v>0</v>
      </c>
      <c r="O75" s="12">
        <f>I75+H75-E75</f>
        <v>0</v>
      </c>
      <c r="AG75" s="210">
        <f>I75+H75-E75</f>
        <v>0</v>
      </c>
    </row>
    <row r="76" spans="1:33" s="5" customFormat="1" ht="14.1" customHeight="1" x14ac:dyDescent="0.25">
      <c r="A76" s="108"/>
      <c r="B76" s="182" t="s">
        <v>76</v>
      </c>
      <c r="C76" s="183"/>
      <c r="D76" s="109"/>
      <c r="E76" s="184"/>
      <c r="F76" s="109"/>
      <c r="G76" s="185"/>
      <c r="H76" s="181"/>
      <c r="I76" s="14"/>
      <c r="J76" s="35"/>
      <c r="K76" s="109"/>
      <c r="L76" s="42"/>
      <c r="M76" s="109"/>
      <c r="N76" s="216"/>
      <c r="O76" s="12"/>
    </row>
    <row r="77" spans="1:33" s="5" customFormat="1" ht="14.1" customHeight="1" x14ac:dyDescent="0.25">
      <c r="A77" s="108">
        <v>42</v>
      </c>
      <c r="B77" s="186" t="s">
        <v>77</v>
      </c>
      <c r="C77" s="3">
        <v>59.6</v>
      </c>
      <c r="D77" s="187">
        <f>Лист1!D77</f>
        <v>159.87</v>
      </c>
      <c r="E77" s="188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0.01</v>
      </c>
      <c r="K77" s="187">
        <f>J77</f>
        <v>0.01</v>
      </c>
      <c r="L77" s="38">
        <f>I77*100/E77</f>
        <v>100</v>
      </c>
      <c r="M77" s="189">
        <v>0.01</v>
      </c>
      <c r="N77" s="213">
        <v>0.1</v>
      </c>
      <c r="O77" s="12">
        <f>I77+H77-E77</f>
        <v>0</v>
      </c>
      <c r="AG77" s="210">
        <f>I77+H77-E77</f>
        <v>0</v>
      </c>
    </row>
    <row r="78" spans="1:33" s="5" customFormat="1" ht="14.1" customHeight="1" x14ac:dyDescent="0.25">
      <c r="A78" s="147"/>
      <c r="B78" s="7" t="s">
        <v>92</v>
      </c>
      <c r="C78" s="190"/>
      <c r="D78" s="111"/>
      <c r="E78" s="191"/>
      <c r="F78" s="111"/>
      <c r="G78" s="192"/>
      <c r="H78" s="111"/>
      <c r="I78" s="191"/>
      <c r="J78" s="111"/>
      <c r="K78" s="111"/>
      <c r="L78" s="193"/>
      <c r="M78" s="162"/>
      <c r="N78" s="216"/>
      <c r="O78" s="12"/>
    </row>
    <row r="79" spans="1:33" s="5" customFormat="1" ht="14.1" customHeight="1" x14ac:dyDescent="0.25">
      <c r="A79" s="37">
        <v>43</v>
      </c>
      <c r="B79" s="6" t="s">
        <v>93</v>
      </c>
      <c r="C79" s="194">
        <v>175</v>
      </c>
      <c r="D79" s="195">
        <v>97.2</v>
      </c>
      <c r="E79" s="196">
        <v>1.66</v>
      </c>
      <c r="F79" s="197">
        <f t="shared" ref="F79" si="26">D79</f>
        <v>97.2</v>
      </c>
      <c r="G79" s="187">
        <v>97.2</v>
      </c>
      <c r="H79" s="188">
        <v>0</v>
      </c>
      <c r="I79" s="14">
        <f>E79-H79</f>
        <v>1.66</v>
      </c>
      <c r="J79" s="188">
        <v>0.13</v>
      </c>
      <c r="K79" s="188">
        <v>0.1</v>
      </c>
      <c r="L79" s="23">
        <v>100</v>
      </c>
      <c r="M79" s="187">
        <v>0.01</v>
      </c>
      <c r="N79" s="213">
        <v>0</v>
      </c>
      <c r="O79" s="12">
        <f>I79+H79-E79</f>
        <v>0</v>
      </c>
      <c r="AG79" s="210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2"/>
      <c r="D80" s="111"/>
      <c r="E80" s="191"/>
      <c r="F80" s="111"/>
      <c r="G80" s="192"/>
      <c r="H80" s="111"/>
      <c r="I80" s="191"/>
      <c r="J80" s="111"/>
      <c r="K80" s="111"/>
      <c r="L80" s="193"/>
      <c r="M80" s="162"/>
      <c r="N80" s="216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5">
        <v>135</v>
      </c>
      <c r="D81" s="195">
        <v>139.19999999999999</v>
      </c>
      <c r="E81" s="196">
        <v>2.16</v>
      </c>
      <c r="F81" s="197">
        <f>D81</f>
        <v>139.19999999999999</v>
      </c>
      <c r="G81" s="187">
        <v>139.08000000000001</v>
      </c>
      <c r="H81" s="188">
        <v>0.16</v>
      </c>
      <c r="I81" s="14">
        <f>E81-H81</f>
        <v>2</v>
      </c>
      <c r="J81" s="188">
        <v>1E-3</v>
      </c>
      <c r="K81" s="188">
        <f>J81</f>
        <v>1E-3</v>
      </c>
      <c r="L81" s="198">
        <v>98</v>
      </c>
      <c r="M81" s="187">
        <v>0.01</v>
      </c>
      <c r="N81" s="215">
        <v>0</v>
      </c>
      <c r="O81" s="12">
        <f>I81+H81-E81</f>
        <v>0</v>
      </c>
      <c r="AG81" s="210">
        <f>I81+H81-E81</f>
        <v>0</v>
      </c>
    </row>
    <row r="82" spans="1:34" s="5" customFormat="1" ht="14.1" customHeight="1" x14ac:dyDescent="0.25">
      <c r="A82" s="108"/>
      <c r="B82" s="19" t="s">
        <v>80</v>
      </c>
      <c r="C82" s="116"/>
      <c r="D82" s="111"/>
      <c r="E82" s="191"/>
      <c r="F82" s="111"/>
      <c r="G82" s="111"/>
      <c r="H82" s="111"/>
      <c r="I82" s="111"/>
      <c r="J82" s="111"/>
      <c r="K82" s="111"/>
      <c r="L82" s="193"/>
      <c r="M82" s="199"/>
      <c r="N82" s="216"/>
      <c r="O82" s="12"/>
    </row>
    <row r="83" spans="1:34" s="5" customFormat="1" ht="14.1" customHeight="1" x14ac:dyDescent="0.25">
      <c r="A83" s="108"/>
      <c r="B83" s="200" t="s">
        <v>81</v>
      </c>
      <c r="C83" s="92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9.997212800000014</v>
      </c>
      <c r="I83" s="22">
        <f>I25+I33+I38+I43+I55+I69+I75+I77+I81+I79+I73</f>
        <v>102.17678719999996</v>
      </c>
      <c r="J83" s="21"/>
      <c r="K83" s="21"/>
      <c r="L83" s="26">
        <f>I83*100/E83</f>
        <v>91.087762939718615</v>
      </c>
      <c r="M83" s="27"/>
      <c r="N83" s="215"/>
      <c r="O83" s="12">
        <f>I83+H83-E83</f>
        <v>0</v>
      </c>
      <c r="AG83" s="208">
        <f>I83+H83-E83</f>
        <v>0</v>
      </c>
      <c r="AH83" s="210">
        <f>I83+H83-E83</f>
        <v>0</v>
      </c>
    </row>
    <row r="84" spans="1:34" s="5" customFormat="1" x14ac:dyDescent="0.25">
      <c r="A84" s="81"/>
      <c r="B84" s="238" t="s">
        <v>88</v>
      </c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16"/>
    </row>
    <row r="85" spans="1:34" s="5" customFormat="1" x14ac:dyDescent="0.25">
      <c r="A85" s="82">
        <v>1</v>
      </c>
      <c r="B85" s="80" t="s">
        <v>89</v>
      </c>
      <c r="C85" s="83">
        <v>116.98</v>
      </c>
      <c r="D85" s="83">
        <v>176.4</v>
      </c>
      <c r="E85" s="83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83">
        <f>Лист1!J81</f>
        <v>0.02</v>
      </c>
      <c r="K85" s="83">
        <f>J85</f>
        <v>0.02</v>
      </c>
      <c r="L85" s="23">
        <f>I85*100/E85</f>
        <v>55.38898305084718</v>
      </c>
      <c r="M85" s="83"/>
      <c r="N85" s="213">
        <f>Лист1!N81</f>
        <v>0</v>
      </c>
      <c r="O85" s="24"/>
    </row>
    <row r="86" spans="1:34" x14ac:dyDescent="0.25">
      <c r="A86" s="84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168.91</v>
      </c>
      <c r="H86" s="3">
        <f>Лист1!H82</f>
        <v>2.0001000000000118</v>
      </c>
      <c r="I86" s="3">
        <f>E86-H86</f>
        <v>2.0598999999999879</v>
      </c>
      <c r="J86" s="14">
        <f>Лист1!J82</f>
        <v>4.2000000000000003E-2</v>
      </c>
      <c r="K86" s="14">
        <f>J86</f>
        <v>4.2000000000000003E-2</v>
      </c>
      <c r="L86" s="23">
        <f>I86*100/E86</f>
        <v>50.73645320197015</v>
      </c>
      <c r="M86" s="3"/>
      <c r="N86" s="213">
        <f>Лист1!N82</f>
        <v>0.02</v>
      </c>
    </row>
    <row r="87" spans="1:34" x14ac:dyDescent="0.25">
      <c r="A87" s="84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3"/>
    </row>
    <row r="88" spans="1:34" x14ac:dyDescent="0.25">
      <c r="A88" s="85"/>
      <c r="B88" s="86"/>
      <c r="C88" s="21">
        <f>SUM(C85:C87)</f>
        <v>496.18</v>
      </c>
      <c r="D88" s="21"/>
      <c r="E88" s="21">
        <f>SUM(E85:E87)</f>
        <v>7.42</v>
      </c>
      <c r="F88" s="21"/>
      <c r="G88" s="87"/>
      <c r="H88" s="22">
        <f>SUM(H85:H87)</f>
        <v>3.7765200000000112</v>
      </c>
      <c r="I88" s="22">
        <f>SUM(I85:I87)</f>
        <v>3.6434799999999878</v>
      </c>
      <c r="J88" s="21"/>
      <c r="K88" s="21"/>
      <c r="L88" s="26">
        <f>I88*100/E88</f>
        <v>49.10350404312652</v>
      </c>
      <c r="M88" s="21"/>
      <c r="N88" s="213"/>
      <c r="AG88" s="208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8" t="s">
        <v>94</v>
      </c>
      <c r="N89" s="5" t="s">
        <v>52</v>
      </c>
    </row>
    <row r="92" spans="1:34" x14ac:dyDescent="0.25">
      <c r="AH92" s="211">
        <f>I83</f>
        <v>102.17678719999996</v>
      </c>
    </row>
  </sheetData>
  <mergeCells count="18"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  <mergeCell ref="B5:M5"/>
    <mergeCell ref="B6:M6"/>
    <mergeCell ref="B7:M7"/>
    <mergeCell ref="C8:E8"/>
    <mergeCell ref="F8:K8"/>
    <mergeCell ref="L8:L12"/>
    <mergeCell ref="M8:M12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2026-01-13T08:56:13Z</cp:lastPrinted>
  <dcterms:created xsi:type="dcterms:W3CDTF">2023-05-23T07:28:04Z</dcterms:created>
  <dcterms:modified xsi:type="dcterms:W3CDTF">2026-01-13T08:56:37Z</dcterms:modified>
</cp:coreProperties>
</file>