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390" windowWidth="11235" windowHeight="1051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K47" i="1" l="1"/>
  <c r="K46" i="1"/>
  <c r="H44" i="4" l="1"/>
  <c r="H71" i="1" l="1"/>
  <c r="I74" i="1" l="1"/>
  <c r="L74" i="1" s="1"/>
  <c r="I71" i="1"/>
  <c r="H20" i="1" l="1"/>
  <c r="H17" i="4" s="1"/>
  <c r="H23" i="1" l="1"/>
  <c r="K16" i="1"/>
  <c r="I23" i="1" l="1"/>
  <c r="H20" i="4"/>
  <c r="H76" i="1" l="1"/>
  <c r="H42" i="4" l="1"/>
  <c r="H41" i="1"/>
  <c r="K15" i="1" l="1"/>
  <c r="K22" i="1" l="1"/>
  <c r="K23" i="1" l="1"/>
  <c r="K21" i="1"/>
  <c r="K20" i="1"/>
  <c r="G14" i="4" l="1"/>
  <c r="H39" i="1" l="1"/>
  <c r="E65" i="4" l="1"/>
  <c r="E68" i="1"/>
  <c r="E79" i="4"/>
  <c r="K67" i="4" l="1"/>
  <c r="I65" i="1" l="1"/>
  <c r="I64" i="1" l="1"/>
  <c r="H15" i="1" l="1"/>
  <c r="H12" i="4" s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O75" i="4" l="1"/>
  <c r="AG75" i="4"/>
  <c r="K18" i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H32" i="4" s="1"/>
  <c r="E42" i="1"/>
  <c r="E37" i="1"/>
  <c r="E32" i="1"/>
  <c r="E24" i="1"/>
  <c r="H29" i="1" l="1"/>
  <c r="H26" i="4" s="1"/>
  <c r="H28" i="1"/>
  <c r="H25" i="4" s="1"/>
  <c r="H27" i="1" l="1"/>
  <c r="H24" i="4" s="1"/>
  <c r="I28" i="1" l="1"/>
  <c r="H34" i="1" l="1"/>
  <c r="H31" i="4" s="1"/>
  <c r="H31" i="1"/>
  <c r="H28" i="4" s="1"/>
  <c r="H30" i="1"/>
  <c r="H22" i="1"/>
  <c r="H19" i="4" s="1"/>
  <c r="H14" i="1"/>
  <c r="H11" i="4" s="1"/>
  <c r="H21" i="1"/>
  <c r="H18" i="4" s="1"/>
  <c r="H32" i="1" l="1"/>
  <c r="I46" i="1"/>
  <c r="I47" i="1" l="1"/>
  <c r="I77" i="4" l="1"/>
  <c r="O77" i="4" l="1"/>
  <c r="AG77" i="4"/>
  <c r="K50" i="1"/>
  <c r="G11" i="4" l="1"/>
  <c r="I48" i="1" l="1"/>
  <c r="I44" i="1"/>
  <c r="I76" i="1"/>
  <c r="E72" i="1"/>
  <c r="E78" i="1" s="1"/>
  <c r="L23" i="1" l="1"/>
  <c r="I49" i="1"/>
  <c r="H67" i="1"/>
  <c r="H68" i="1" s="1"/>
  <c r="H40" i="1" l="1"/>
  <c r="L28" i="1" l="1"/>
  <c r="I31" i="1"/>
  <c r="I30" i="1" l="1"/>
  <c r="H17" i="1" l="1"/>
  <c r="H14" i="4" s="1"/>
  <c r="H18" i="1" l="1"/>
  <c r="H36" i="1"/>
  <c r="H33" i="4" s="1"/>
  <c r="H34" i="4" s="1"/>
  <c r="H37" i="1" l="1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64" i="4" l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I20" i="4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<sst xmlns="http://schemas.openxmlformats.org/spreadsheetml/2006/main" count="266" uniqueCount="97">
  <si>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</si>
  <si>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</si>
  <si>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</si>
  <si>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</si>
  <si>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</si>
  <si>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</si>
  <si>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</si>
  <si>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</si>
  <si>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</si>
  <si>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</si>
  <si>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</si>
  <si>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</si>
  <si>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</si>
  <si>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</si>
  <si>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</si>
  <si>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</si>
  <si>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</si>
  <si>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</si>
  <si>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</si>
  <si>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</si>
  <si>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</si>
  <si>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</si>
  <si>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</si>
  <si>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</si>
  <si>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</si>
  <si>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</si>
  <si>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</si>
  <si>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</si>
  <si>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</si>
  <si>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</si>
  <si>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</si>
  <si>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</si>
  <si>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</si>
  <si>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</si>
  <si>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</si>
  <si>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</si>
  <si>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</si>
  <si>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</si>
  <si>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</si>
  <si>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</si>
  <si>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</si>
  <si>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</si>
  <si>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</si>
  <si>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</si>
  <si>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</si>
  <si>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</si>
  <si>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</si>
  <si>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</si>
  <si>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</si>
  <si>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</si>
  <si>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</si>
  <si>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</si>
  <si>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</si>
  <si>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</si>
  <si>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</si>
  <si>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</si>
  <si>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</si>
  <si>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</si>
  <si>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</si>
  <si>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</si>
  <si>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</si>
  <si>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</si>
  <si>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</si>
  <si>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</si>
  <si>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</si>
  <si>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</si>
  <si>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</si>
  <si>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</si>
  <si>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</si>
  <si>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</si>
  <si>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</si>
  <si>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</si>
  <si>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</si>
  <si>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</si>
  <si>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</si>
  <si>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</si>
  <si>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</si>
  <si>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</si>
  <si>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</si>
  <si>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</si>
  <si>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</si>
  <si>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</si>
  <si>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</si>
  <si>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</si>
  <si>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</si>
  <si>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</si>
  <si>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</si>
  <si>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</si>
  <si>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</si>
  <si>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</si>
  <si>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</si>
  <si>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</si>
  <si>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</si>
  <si>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</si>
  <si>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</si>
  <si>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</si>
  <si>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12 серпня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</si>
</sst>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Normal="100" workbookViewId="0">
      <pane xSplit="14" ySplit="12" topLeftCell="O13" activePane="bottomRight" state="frozen"/>
      <selection pane="topRight"/>
      <selection pane="bottomLeft"/>
      <selection pane="bottomRight" activeCell="N84" sqref="A1:N84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28" t="s">
        <v>0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31"/>
    </row>
    <row r="5" spans="1:16" ht="13.5" customHeight="1" x14ac:dyDescent="0.25">
      <c r="A5" s="33"/>
      <c r="B5" s="228" t="s">
        <v>1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31"/>
    </row>
    <row r="6" spans="1:16" ht="12.75" customHeight="1" x14ac:dyDescent="0.25">
      <c r="A6" s="33"/>
      <c r="B6" s="229" t="s">
        <v>96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31"/>
    </row>
    <row r="7" spans="1:16" ht="12.75" customHeight="1" x14ac:dyDescent="0.25">
      <c r="A7" s="32"/>
      <c r="B7" s="82" t="s">
        <v>52</v>
      </c>
      <c r="C7" s="230" t="s">
        <v>2</v>
      </c>
      <c r="D7" s="231"/>
      <c r="E7" s="231"/>
      <c r="F7" s="232" t="s">
        <v>3</v>
      </c>
      <c r="G7" s="232"/>
      <c r="H7" s="232"/>
      <c r="I7" s="232"/>
      <c r="J7" s="232"/>
      <c r="K7" s="232"/>
      <c r="L7" s="233" t="s">
        <v>4</v>
      </c>
      <c r="M7" s="234" t="s">
        <v>5</v>
      </c>
      <c r="N7" s="240"/>
    </row>
    <row r="8" spans="1:16" x14ac:dyDescent="0.25">
      <c r="A8" s="58"/>
      <c r="B8" s="235" t="s">
        <v>6</v>
      </c>
      <c r="C8" s="90" t="s">
        <v>7</v>
      </c>
      <c r="D8" s="86" t="s">
        <v>8</v>
      </c>
      <c r="E8" s="236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3" t="s">
        <v>83</v>
      </c>
      <c r="L8" s="233"/>
      <c r="M8" s="234"/>
      <c r="N8" s="240"/>
      <c r="O8" s="213"/>
      <c r="P8" s="213"/>
    </row>
    <row r="9" spans="1:16" x14ac:dyDescent="0.25">
      <c r="A9" s="58"/>
      <c r="B9" s="235"/>
      <c r="C9" s="91"/>
      <c r="D9" s="76"/>
      <c r="E9" s="237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3"/>
      <c r="L9" s="233"/>
      <c r="M9" s="234"/>
      <c r="N9" s="240"/>
      <c r="O9" s="213"/>
      <c r="P9" s="213"/>
    </row>
    <row r="10" spans="1:16" x14ac:dyDescent="0.25">
      <c r="A10" s="58"/>
      <c r="B10" s="79"/>
      <c r="C10" s="91"/>
      <c r="D10" s="76"/>
      <c r="E10" s="237"/>
      <c r="F10" s="76" t="s">
        <v>17</v>
      </c>
      <c r="G10" s="74"/>
      <c r="H10" s="49"/>
      <c r="I10" s="85"/>
      <c r="J10" s="76"/>
      <c r="K10" s="233"/>
      <c r="L10" s="233"/>
      <c r="M10" s="234"/>
      <c r="N10" s="240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38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3"/>
      <c r="L11" s="233"/>
      <c r="M11" s="234"/>
      <c r="N11" s="240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226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176.3</v>
      </c>
      <c r="G14" s="3">
        <v>176.44</v>
      </c>
      <c r="H14" s="3">
        <f>(D14-G14)*10000*C14/1000000</f>
        <v>1.7684464000000071</v>
      </c>
      <c r="I14" s="3">
        <f>E14-H14</f>
        <v>6.4715535999999929</v>
      </c>
      <c r="J14" s="3">
        <v>0.35</v>
      </c>
      <c r="K14" s="3">
        <f>J14</f>
        <v>0.35</v>
      </c>
      <c r="L14" s="26">
        <f t="shared" ref="L14:L22" si="0">I14*100/E14</f>
        <v>78.538271844660102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226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167.42</v>
      </c>
      <c r="H15" s="3">
        <f>(D15-G15)*10000*C15/1000000</f>
        <v>9.6000000000015004E-2</v>
      </c>
      <c r="I15" s="3">
        <f t="shared" ref="I15:I22" si="1">E15-H15</f>
        <v>3.3439999999999848</v>
      </c>
      <c r="J15" s="3">
        <v>0.67</v>
      </c>
      <c r="K15" s="3">
        <f>J15</f>
        <v>0.67</v>
      </c>
      <c r="L15" s="26">
        <f>I15*100/E15</f>
        <v>97.209302325580964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226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163.9</v>
      </c>
      <c r="H16" s="3">
        <f t="shared" ref="H16:H19" si="2">(D16-G16)*10000*C16/1000000</f>
        <v>0.21999999999998748</v>
      </c>
      <c r="I16" s="3">
        <f t="shared" si="1"/>
        <v>1.2800000000000125</v>
      </c>
      <c r="J16" s="3">
        <v>0.8</v>
      </c>
      <c r="K16" s="3">
        <f>J16</f>
        <v>0.8</v>
      </c>
      <c r="L16" s="26">
        <f>I16*100/E16</f>
        <v>85.333333333334167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226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157.44999999999999</v>
      </c>
      <c r="H17" s="3">
        <f>(D17-G17)*10000*C17/1000000</f>
        <v>0.26921000000006118</v>
      </c>
      <c r="I17" s="3">
        <f t="shared" si="1"/>
        <v>16.690789999999939</v>
      </c>
      <c r="J17" s="3">
        <v>1.5</v>
      </c>
      <c r="K17" s="3">
        <f t="shared" ref="K17:K23" si="3">J17</f>
        <v>1.5</v>
      </c>
      <c r="L17" s="26">
        <f t="shared" si="0"/>
        <v>98.412676886792099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226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144.41</v>
      </c>
      <c r="H18" s="3">
        <f>(D18-G18)*10000*C18/1000000</f>
        <v>-1.6499999999984992E-2</v>
      </c>
      <c r="I18" s="3">
        <f t="shared" si="1"/>
        <v>2.436499999999985</v>
      </c>
      <c r="J18" s="3">
        <v>1.5</v>
      </c>
      <c r="K18" s="3">
        <f t="shared" si="3"/>
        <v>1.5</v>
      </c>
      <c r="L18" s="26">
        <f t="shared" si="0"/>
        <v>100.68181818181756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226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142.68</v>
      </c>
      <c r="H19" s="3">
        <f t="shared" si="2"/>
        <v>4.9699999999995151E-2</v>
      </c>
      <c r="I19" s="3">
        <f t="shared" si="1"/>
        <v>1.5103000000000049</v>
      </c>
      <c r="J19" s="3">
        <v>1.5</v>
      </c>
      <c r="K19" s="3">
        <f t="shared" si="3"/>
        <v>1.5</v>
      </c>
      <c r="L19" s="26">
        <f t="shared" si="0"/>
        <v>96.814102564102868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226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130.9</v>
      </c>
      <c r="G20" s="3">
        <v>131.06</v>
      </c>
      <c r="H20" s="3">
        <f>(D20-G20)*10000*C20/1000000</f>
        <v>1.7657999999999738</v>
      </c>
      <c r="I20" s="3">
        <f t="shared" si="1"/>
        <v>1.5042000000000262</v>
      </c>
      <c r="J20" s="3">
        <v>2.38</v>
      </c>
      <c r="K20" s="3">
        <f t="shared" si="3"/>
        <v>2.38</v>
      </c>
      <c r="L20" s="26">
        <f t="shared" si="0"/>
        <v>46.000000000000803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226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127.1</v>
      </c>
      <c r="H21" s="3">
        <f>(D21-G21)*10000*C21/1000000</f>
        <v>0.21000000000000796</v>
      </c>
      <c r="I21" s="3">
        <f t="shared" si="1"/>
        <v>1.539999999999992</v>
      </c>
      <c r="J21" s="3">
        <v>2.5499999999999998</v>
      </c>
      <c r="K21" s="3">
        <f t="shared" si="3"/>
        <v>2.5499999999999998</v>
      </c>
      <c r="L21" s="26">
        <f t="shared" si="0"/>
        <v>87.999999999999545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226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113.2</v>
      </c>
      <c r="G22" s="3">
        <v>113.26</v>
      </c>
      <c r="H22" s="3">
        <f>(D22-G22)*10000*C22/1000000</f>
        <v>4.0832000000000033</v>
      </c>
      <c r="I22" s="3">
        <f t="shared" si="1"/>
        <v>11.616799999999996</v>
      </c>
      <c r="J22" s="3">
        <v>2.5</v>
      </c>
      <c r="K22" s="3">
        <f>J22</f>
        <v>2.5</v>
      </c>
      <c r="L22" s="26">
        <f t="shared" si="0"/>
        <v>73.992356687898067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226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99.63</v>
      </c>
      <c r="H23" s="3">
        <f>(D23-G23)*10000*C23/1000000</f>
        <v>0.3060000000000116</v>
      </c>
      <c r="I23" s="3">
        <f>E23-H23</f>
        <v>3.4439999999999884</v>
      </c>
      <c r="J23" s="3">
        <v>2</v>
      </c>
      <c r="K23" s="3">
        <f t="shared" si="3"/>
        <v>2</v>
      </c>
      <c r="L23" s="26">
        <f>I23*100/E23</f>
        <v>91.839999999999691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8.7518564000000776</v>
      </c>
      <c r="I24" s="24">
        <f>SUM(I14:I23)</f>
        <v>49.838143599999924</v>
      </c>
      <c r="J24" s="23"/>
      <c r="K24" s="23"/>
      <c r="L24" s="29">
        <f>I24*100/E24</f>
        <v>85.062542413380982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v>0</v>
      </c>
      <c r="I26" s="17">
        <v>1.45</v>
      </c>
      <c r="J26" s="3">
        <v>7.0000000000000007E-2</v>
      </c>
      <c r="K26" s="3">
        <f t="shared" ref="K26:K31" si="5">J26</f>
        <v>7.0000000000000007E-2</v>
      </c>
      <c r="L26" s="26">
        <f>I26*100/E26</f>
        <v>103.27635327635328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202.6</v>
      </c>
      <c r="H27" s="3">
        <f>E27-I27</f>
        <v>0.25</v>
      </c>
      <c r="I27" s="17">
        <v>1.05</v>
      </c>
      <c r="J27" s="3">
        <v>0.01</v>
      </c>
      <c r="K27" s="3">
        <f t="shared" si="5"/>
        <v>0.01</v>
      </c>
      <c r="L27" s="26">
        <f>I27*100/E27</f>
        <v>80.769230769230759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182.39</v>
      </c>
      <c r="H28" s="3">
        <f>(D28-G28)*10000*C28/1000000</f>
        <v>0.25740000000003194</v>
      </c>
      <c r="I28" s="17">
        <f>E28-H28</f>
        <v>3.6725999999999681</v>
      </c>
      <c r="J28" s="3">
        <v>7.0000000000000007E-2</v>
      </c>
      <c r="K28" s="3">
        <f t="shared" si="5"/>
        <v>7.0000000000000007E-2</v>
      </c>
      <c r="L28" s="26">
        <f>I28*100/E28</f>
        <v>93.450381679388499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191.98</v>
      </c>
      <c r="H29" s="3">
        <f>(D29-G29)*10000*C29/1000000</f>
        <v>0.33800000000000663</v>
      </c>
      <c r="I29" s="17">
        <f t="shared" ref="I29:I30" si="7">E29-H29</f>
        <v>0.73199999999999343</v>
      </c>
      <c r="J29" s="3">
        <v>0.01</v>
      </c>
      <c r="K29" s="3">
        <f t="shared" si="5"/>
        <v>0.01</v>
      </c>
      <c r="L29" s="26">
        <f>I29*100/E29</f>
        <v>68.411214953270417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179.06</v>
      </c>
      <c r="H30" s="3">
        <f>(D30-G30)*10000*C30/1000000</f>
        <v>3.8799999999992278E-2</v>
      </c>
      <c r="I30" s="17">
        <f t="shared" si="7"/>
        <v>1.7112000000000078</v>
      </c>
      <c r="J30" s="3">
        <v>0.09</v>
      </c>
      <c r="K30" s="3">
        <f t="shared" si="5"/>
        <v>0.09</v>
      </c>
      <c r="L30" s="26">
        <f t="shared" ref="L30" si="8">I30*100/E30</f>
        <v>97.78285714285758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173.97</v>
      </c>
      <c r="H31" s="3">
        <f>(D31-G31)*10000*C31/1000000</f>
        <v>5.700000000000216E-2</v>
      </c>
      <c r="I31" s="17">
        <f>E31-H31</f>
        <v>0.97299999999999787</v>
      </c>
      <c r="J31" s="3">
        <v>0.11</v>
      </c>
      <c r="K31" s="3">
        <f t="shared" si="5"/>
        <v>0.11</v>
      </c>
      <c r="L31" s="26">
        <f>I31*100/E31</f>
        <v>94.466019417475522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0.94120000000003301</v>
      </c>
      <c r="I32" s="25">
        <f>SUM(I26:I31)</f>
        <v>9.5887999999999654</v>
      </c>
      <c r="J32" s="24"/>
      <c r="K32" s="24"/>
      <c r="L32" s="29">
        <f>I32*100/E32</f>
        <v>91.461274322777243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189.38</v>
      </c>
      <c r="H34" s="17">
        <f>(D34-G34)*10000*C34/1000000</f>
        <v>6.8400000000002584E-2</v>
      </c>
      <c r="I34" s="3">
        <f>E34-H34</f>
        <v>1.1215999999999973</v>
      </c>
      <c r="J34" s="3">
        <v>0.02</v>
      </c>
      <c r="K34" s="3">
        <f>J34</f>
        <v>0.02</v>
      </c>
      <c r="L34" s="26">
        <f t="shared" ref="L34:L36" si="10">I34*100/E34</f>
        <v>94.252100840335913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185.32</v>
      </c>
      <c r="H35" s="17">
        <f>(D35-G35)*10000*C35/1000000</f>
        <v>0.18720000000000711</v>
      </c>
      <c r="I35" s="17">
        <f>E35-H35</f>
        <v>1.6427999999999929</v>
      </c>
      <c r="J35" s="3">
        <v>0.02</v>
      </c>
      <c r="K35" s="3">
        <f>J35</f>
        <v>0.02</v>
      </c>
      <c r="L35" s="26">
        <f t="shared" si="10"/>
        <v>89.770491803278304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180.46</v>
      </c>
      <c r="H36" s="17">
        <f>(D36-G36)*10000*C36/1000000</f>
        <v>8.959999999999127E-2</v>
      </c>
      <c r="I36" s="17">
        <f>E36-H36</f>
        <v>0.93040000000000878</v>
      </c>
      <c r="J36" s="3">
        <v>0.02</v>
      </c>
      <c r="K36" s="3">
        <f>J36</f>
        <v>0.02</v>
      </c>
      <c r="L36" s="26">
        <f t="shared" si="10"/>
        <v>91.215686274510659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0.34520000000000095</v>
      </c>
      <c r="I37" s="24">
        <f>SUM(I34:I36)</f>
        <v>3.694799999999999</v>
      </c>
      <c r="J37" s="24"/>
      <c r="K37" s="24"/>
      <c r="L37" s="29">
        <f>I37*100/E37</f>
        <v>91.455445544554436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182.1</v>
      </c>
      <c r="H39" s="3">
        <f>(D39-G39)*10000*C39/1000000</f>
        <v>0.26680000000000376</v>
      </c>
      <c r="I39" s="3">
        <f>E39-H39</f>
        <v>0.81319999999999637</v>
      </c>
      <c r="J39" s="3">
        <v>0.02</v>
      </c>
      <c r="K39" s="3">
        <f t="shared" ref="K39" si="12">J39</f>
        <v>0.02</v>
      </c>
      <c r="L39" s="26">
        <f t="shared" ref="L39:L41" si="13">I39*100/E39</f>
        <v>75.296296296295949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</v>
      </c>
      <c r="H40" s="3">
        <f>(D40-G40)*10000*C40/1000000</f>
        <v>0.18840000000000712</v>
      </c>
      <c r="I40" s="3">
        <f>E40-H40</f>
        <v>1.2215999999999929</v>
      </c>
      <c r="J40" s="3">
        <v>0.02</v>
      </c>
      <c r="K40" s="3">
        <f>J40</f>
        <v>0.02</v>
      </c>
      <c r="L40" s="26">
        <f t="shared" si="13"/>
        <v>86.638297872339919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</v>
      </c>
      <c r="H41" s="3">
        <f>(D41-G41)*10000*C41/1000000</f>
        <v>2.8000000000006367E-2</v>
      </c>
      <c r="I41" s="3">
        <f>E41-H41</f>
        <v>1.1419999999999935</v>
      </c>
      <c r="J41" s="3">
        <v>0.05</v>
      </c>
      <c r="K41" s="3">
        <f>J41</f>
        <v>0.05</v>
      </c>
      <c r="L41" s="26">
        <f t="shared" si="13"/>
        <v>97.606837606837061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0.48320000000001723</v>
      </c>
      <c r="I42" s="24">
        <f>SUM(I39:I41)</f>
        <v>3.1767999999999823</v>
      </c>
      <c r="J42" s="24"/>
      <c r="K42" s="24"/>
      <c r="L42" s="29">
        <f>I42*100/E42</f>
        <v>86.797814207649793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211.55</v>
      </c>
      <c r="H44" s="3">
        <v>1.4</v>
      </c>
      <c r="I44" s="3">
        <f t="shared" ref="I44:I53" si="15">E44-H44</f>
        <v>1.0700000000000003</v>
      </c>
      <c r="J44" s="3">
        <v>0.15</v>
      </c>
      <c r="K44" s="3">
        <f t="shared" ref="K44" si="16">J44</f>
        <v>0.15</v>
      </c>
      <c r="L44" s="26">
        <f t="shared" ref="L44:L53" si="17">I44*100/E44</f>
        <v>43.319838056680169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195.45</v>
      </c>
      <c r="H45" s="3">
        <v>0.02</v>
      </c>
      <c r="I45" s="3">
        <f>E45-H45</f>
        <v>0.59</v>
      </c>
      <c r="J45" s="3">
        <v>0.15</v>
      </c>
      <c r="K45" s="3">
        <f>J45</f>
        <v>0.15</v>
      </c>
      <c r="L45" s="26">
        <f t="shared" si="17"/>
        <v>96.721311475409834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191.44</v>
      </c>
      <c r="H46" s="3">
        <v>0.32</v>
      </c>
      <c r="I46" s="3">
        <f t="shared" si="15"/>
        <v>1.42</v>
      </c>
      <c r="J46" s="3">
        <v>0.15</v>
      </c>
      <c r="K46" s="3">
        <f>J46</f>
        <v>0.15</v>
      </c>
      <c r="L46" s="26">
        <f>I46*100/E46</f>
        <v>81.609195402298852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189.43</v>
      </c>
      <c r="H47" s="3">
        <v>0.12</v>
      </c>
      <c r="I47" s="3">
        <f t="shared" si="15"/>
        <v>1.81</v>
      </c>
      <c r="J47" s="3">
        <v>0.3</v>
      </c>
      <c r="K47" s="3">
        <f>J47</f>
        <v>0.3</v>
      </c>
      <c r="L47" s="26">
        <f t="shared" si="17"/>
        <v>93.782383419689126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185.66</v>
      </c>
      <c r="H48" s="3">
        <v>0.17</v>
      </c>
      <c r="I48" s="3">
        <f t="shared" si="15"/>
        <v>0.9</v>
      </c>
      <c r="J48" s="3">
        <v>0.3</v>
      </c>
      <c r="K48" s="3">
        <f t="shared" ref="K48:K53" si="18">J48</f>
        <v>0.3</v>
      </c>
      <c r="L48" s="26">
        <f t="shared" si="17"/>
        <v>84.112149532710276</v>
      </c>
      <c r="M48" s="3">
        <v>0.25</v>
      </c>
      <c r="N48" s="16"/>
      <c r="O48" s="227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182.09</v>
      </c>
      <c r="H49" s="3">
        <v>0.3</v>
      </c>
      <c r="I49" s="3">
        <f t="shared" si="15"/>
        <v>1.17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27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173.01</v>
      </c>
      <c r="H50" s="3">
        <f>(D50-G50)*10000*C50/1000000</f>
        <v>-5.7999999999947252E-3</v>
      </c>
      <c r="I50" s="3">
        <f t="shared" si="15"/>
        <v>1.1357999999999946</v>
      </c>
      <c r="J50" s="3">
        <v>0.3</v>
      </c>
      <c r="K50" s="3">
        <f>J50</f>
        <v>0.3</v>
      </c>
      <c r="L50" s="26">
        <f t="shared" si="17"/>
        <v>100.51327433628272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168.78</v>
      </c>
      <c r="H51" s="3">
        <f t="shared" ref="H51:H53" si="20">(D51-G51)*10000*C51/1000000</f>
        <v>0.14959999999999921</v>
      </c>
      <c r="I51" s="3">
        <f t="shared" si="15"/>
        <v>1.0504000000000007</v>
      </c>
      <c r="J51" s="3">
        <v>0.1</v>
      </c>
      <c r="K51" s="3">
        <f t="shared" si="18"/>
        <v>0.1</v>
      </c>
      <c r="L51" s="26">
        <f t="shared" si="17"/>
        <v>87.533333333333388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</v>
      </c>
      <c r="H52" s="3">
        <f t="shared" si="20"/>
        <v>0</v>
      </c>
      <c r="I52" s="3">
        <f t="shared" si="15"/>
        <v>2.5</v>
      </c>
      <c r="J52" s="3">
        <v>0.1</v>
      </c>
      <c r="K52" s="3">
        <f t="shared" si="18"/>
        <v>0.1</v>
      </c>
      <c r="L52" s="26">
        <f t="shared" si="17"/>
        <v>100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160.47999999999999</v>
      </c>
      <c r="H53" s="3">
        <f t="shared" si="20"/>
        <v>-0.29639999999999644</v>
      </c>
      <c r="I53" s="3">
        <f t="shared" si="15"/>
        <v>1.5763999999999965</v>
      </c>
      <c r="J53" s="3">
        <v>0.15</v>
      </c>
      <c r="K53" s="3">
        <f t="shared" si="18"/>
        <v>0.15</v>
      </c>
      <c r="L53" s="26">
        <f t="shared" si="17"/>
        <v>123.15624999999972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2.1774000000000076</v>
      </c>
      <c r="I54" s="24">
        <f>SUM(I44:I53)</f>
        <v>13.222599999999993</v>
      </c>
      <c r="J54" s="24"/>
      <c r="K54" s="62"/>
      <c r="L54" s="29">
        <f>I54*100/E54</f>
        <v>85.861038961038915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217.65</v>
      </c>
      <c r="H56" s="3">
        <v>0.24</v>
      </c>
      <c r="I56" s="3">
        <f>E56-H56</f>
        <v>0.88000000000000012</v>
      </c>
      <c r="J56" s="3">
        <v>7.0000000000000007E-2</v>
      </c>
      <c r="K56" s="3">
        <f>J56</f>
        <v>7.0000000000000007E-2</v>
      </c>
      <c r="L56" s="26">
        <f t="shared" ref="L56:L67" si="22">I56*100/E56</f>
        <v>78.571428571428584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211.11</v>
      </c>
      <c r="H57" s="3">
        <v>0.36</v>
      </c>
      <c r="I57" s="3">
        <f>E57-H57</f>
        <v>0.66</v>
      </c>
      <c r="J57" s="3">
        <v>0.08</v>
      </c>
      <c r="K57" s="3">
        <f>J57</f>
        <v>0.08</v>
      </c>
      <c r="L57" s="26">
        <f t="shared" si="22"/>
        <v>64.705882352941174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0" t="s">
        <v>2</v>
      </c>
      <c r="D58" s="231"/>
      <c r="E58" s="231"/>
      <c r="F58" s="232" t="s">
        <v>3</v>
      </c>
      <c r="G58" s="232"/>
      <c r="H58" s="232"/>
      <c r="I58" s="232"/>
      <c r="J58" s="232"/>
      <c r="K58" s="232"/>
      <c r="L58" s="233" t="s">
        <v>4</v>
      </c>
      <c r="M58" s="234" t="s">
        <v>5</v>
      </c>
      <c r="N58" s="16"/>
      <c r="O58" s="213"/>
      <c r="P58" s="213"/>
    </row>
    <row r="59" spans="1:27" s="5" customFormat="1" ht="14.1" customHeight="1" x14ac:dyDescent="0.25">
      <c r="A59" s="58"/>
      <c r="B59" s="235" t="s">
        <v>6</v>
      </c>
      <c r="C59" s="90" t="s">
        <v>7</v>
      </c>
      <c r="D59" s="86" t="s">
        <v>8</v>
      </c>
      <c r="E59" s="236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3" t="s">
        <v>83</v>
      </c>
      <c r="L59" s="233"/>
      <c r="M59" s="234"/>
      <c r="N59" s="16"/>
      <c r="O59" s="213"/>
      <c r="P59" s="213"/>
    </row>
    <row r="60" spans="1:27" s="5" customFormat="1" ht="14.1" customHeight="1" x14ac:dyDescent="0.25">
      <c r="A60" s="58"/>
      <c r="B60" s="235"/>
      <c r="C60" s="91"/>
      <c r="D60" s="76"/>
      <c r="E60" s="237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3"/>
      <c r="L60" s="233"/>
      <c r="M60" s="234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37"/>
      <c r="F61" s="76" t="s">
        <v>17</v>
      </c>
      <c r="G61" s="88"/>
      <c r="H61" s="49"/>
      <c r="I61" s="85"/>
      <c r="J61" s="76"/>
      <c r="K61" s="233"/>
      <c r="L61" s="233"/>
      <c r="M61" s="234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38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3"/>
      <c r="L62" s="233"/>
      <c r="M62" s="234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</v>
      </c>
      <c r="H64" s="3">
        <v>0.41</v>
      </c>
      <c r="I64" s="3">
        <f>E64-H64</f>
        <v>1.1700000000000002</v>
      </c>
      <c r="J64" s="3">
        <v>0.09</v>
      </c>
      <c r="K64" s="3">
        <f>J64</f>
        <v>0.09</v>
      </c>
      <c r="L64" s="26">
        <f t="shared" si="22"/>
        <v>74.050632911392412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184.23</v>
      </c>
      <c r="H65" s="3">
        <v>0.28999999999999998</v>
      </c>
      <c r="I65" s="3">
        <f>E65-H65</f>
        <v>1.1599999999999999</v>
      </c>
      <c r="J65" s="3">
        <v>0.08</v>
      </c>
      <c r="K65" s="3">
        <f>J65</f>
        <v>0.08</v>
      </c>
      <c r="L65" s="26">
        <f t="shared" si="22"/>
        <v>79.999999999999986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97.97</v>
      </c>
      <c r="H67" s="3">
        <f>(D67-G67)*10000*C67/1000000</f>
        <v>0</v>
      </c>
      <c r="I67" s="3">
        <f>E67-H67</f>
        <v>2.5</v>
      </c>
      <c r="J67" s="3">
        <v>0.15</v>
      </c>
      <c r="K67" s="3">
        <f>J67</f>
        <v>0.15</v>
      </c>
      <c r="L67" s="26">
        <f t="shared" si="22"/>
        <v>100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1.3</v>
      </c>
      <c r="I68" s="24">
        <f>I67+I65+I64+I57+I56</f>
        <v>6.37</v>
      </c>
      <c r="J68" s="24"/>
      <c r="K68" s="24"/>
      <c r="L68" s="29">
        <f>I68*100/E68</f>
        <v>67.982924226253999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168.42</v>
      </c>
      <c r="H71" s="3">
        <f>(D71-G71)*10000*C71/1000000</f>
        <v>0.83600000000005248</v>
      </c>
      <c r="I71" s="3">
        <f t="shared" ref="I71" si="25">E71-H71</f>
        <v>3.9639999999999471</v>
      </c>
      <c r="J71" s="3">
        <v>0</v>
      </c>
      <c r="K71" s="3">
        <f>J71</f>
        <v>0</v>
      </c>
      <c r="L71" s="26">
        <f t="shared" ref="L71" si="26">I71*100/E71</f>
        <v>82.583333333332234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0.83600000000005248</v>
      </c>
      <c r="I72" s="24">
        <f>SUM(I71:I71)</f>
        <v>3.9639999999999471</v>
      </c>
      <c r="J72" s="25"/>
      <c r="K72" s="24"/>
      <c r="L72" s="29">
        <f>I72*100/E72</f>
        <v>82.583333333332234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149.83000000000001</v>
      </c>
      <c r="H74" s="3">
        <v>1.41</v>
      </c>
      <c r="I74" s="3">
        <f>E74-H74</f>
        <v>1.0000000000000009E-2</v>
      </c>
      <c r="J74" s="38">
        <v>0</v>
      </c>
      <c r="K74" s="38">
        <f t="shared" ref="K74" si="27">J74</f>
        <v>0</v>
      </c>
      <c r="L74" s="26">
        <f t="shared" ref="L74:L76" si="28">I74*100/E74</f>
        <v>0.70422535211267667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159.37</v>
      </c>
      <c r="H76" s="38">
        <f>(D76-G76)*10000*C76/1000000</f>
        <v>0.29799999999999999</v>
      </c>
      <c r="I76" s="38">
        <f>E76-H76</f>
        <v>0.8919999999999999</v>
      </c>
      <c r="J76" s="38">
        <v>0.01</v>
      </c>
      <c r="K76" s="38">
        <f>J76</f>
        <v>0.01</v>
      </c>
      <c r="L76" s="44">
        <f t="shared" si="28"/>
        <v>74.9579831932773</v>
      </c>
      <c r="M76" s="38">
        <v>0.01</v>
      </c>
      <c r="N76" s="225"/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16.542856400000186</v>
      </c>
      <c r="I78" s="29">
        <f>I24+I32+I37+I42+I54+I68+I72+I74+I76</f>
        <v>90.757143599999822</v>
      </c>
      <c r="J78" s="24"/>
      <c r="K78" s="24"/>
      <c r="L78" s="24">
        <f>I78*100/E78</f>
        <v>83.29858802797493</v>
      </c>
      <c r="M78" s="62"/>
      <c r="O78" s="217"/>
      <c r="P78" s="213"/>
    </row>
    <row r="79" spans="1:16" x14ac:dyDescent="0.25">
      <c r="A79" s="93"/>
      <c r="B79" s="239" t="s">
        <v>89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175.65</v>
      </c>
      <c r="H80" s="3">
        <f>(D80-G80)*10000*C80/1000000</f>
        <v>0.87734999999999996</v>
      </c>
      <c r="I80" s="3">
        <f>E80-H80</f>
        <v>1.48265</v>
      </c>
      <c r="J80" s="95">
        <v>0.02</v>
      </c>
      <c r="K80" s="95">
        <f>J80</f>
        <v>0.02</v>
      </c>
      <c r="L80" s="26">
        <f t="shared" ref="L80:L82" si="30">I80*100/E80</f>
        <v>62.824152542372893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168.65</v>
      </c>
      <c r="H81" s="3">
        <f>(D81-G81)*10000*C81/1000000</f>
        <v>2.8814999999999809</v>
      </c>
      <c r="I81" s="3">
        <f>E81-H81</f>
        <v>1.1785000000000188</v>
      </c>
      <c r="J81" s="17">
        <v>4.2000000000000003E-2</v>
      </c>
      <c r="K81" s="17">
        <f>J81</f>
        <v>4.2000000000000003E-2</v>
      </c>
      <c r="L81" s="26">
        <f t="shared" si="30"/>
        <v>29.027093596059576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177.95</v>
      </c>
      <c r="H82" s="3">
        <f>(D82-G82)*10000*C82/1000000</f>
        <v>0.8643000000000024</v>
      </c>
      <c r="I82" s="3">
        <f>E82-H82</f>
        <v>0.1356999999999976</v>
      </c>
      <c r="J82" s="3">
        <v>0</v>
      </c>
      <c r="K82" s="3">
        <v>0</v>
      </c>
      <c r="L82" s="26">
        <f t="shared" si="30"/>
        <v>13.56999999999976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4.623149999999983</v>
      </c>
      <c r="I83" s="24">
        <f>SUM(I80:I82)</f>
        <v>2.7968500000000165</v>
      </c>
      <c r="J83" s="24"/>
      <c r="K83" s="24"/>
      <c r="L83" s="29">
        <f>I83*100/E83</f>
        <v>37.693396226415317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</mergeCells>
  <pageMargins left="0.9055118110236221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85" sqref="A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41" t="s">
        <v>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5" ht="12" customHeight="1" x14ac:dyDescent="0.25">
      <c r="A2" s="105"/>
      <c r="B2" s="241" t="s">
        <v>84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5" ht="10.5" customHeight="1" x14ac:dyDescent="0.25">
      <c r="A3" s="105"/>
      <c r="B3" s="242" t="str">
        <f>Лист1!B6</f>
        <v>станом на 12 серпня 2025р.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5" ht="12.75" customHeight="1" x14ac:dyDescent="0.25">
      <c r="A4" s="106"/>
      <c r="B4" s="32"/>
      <c r="C4" s="243" t="s">
        <v>2</v>
      </c>
      <c r="D4" s="244"/>
      <c r="E4" s="245"/>
      <c r="F4" s="246" t="s">
        <v>3</v>
      </c>
      <c r="G4" s="247"/>
      <c r="H4" s="248"/>
      <c r="I4" s="248"/>
      <c r="J4" s="248"/>
      <c r="K4" s="249"/>
      <c r="L4" s="236" t="s">
        <v>4</v>
      </c>
      <c r="M4" s="252" t="s">
        <v>5</v>
      </c>
      <c r="N4" s="255"/>
    </row>
    <row r="5" spans="1:15" x14ac:dyDescent="0.25">
      <c r="A5" s="107"/>
      <c r="B5" s="235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36" t="s">
        <v>83</v>
      </c>
      <c r="L5" s="250"/>
      <c r="M5" s="253"/>
      <c r="N5" s="255"/>
    </row>
    <row r="6" spans="1:15" x14ac:dyDescent="0.25">
      <c r="A6" s="107"/>
      <c r="B6" s="235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50"/>
      <c r="L6" s="250"/>
      <c r="M6" s="253"/>
      <c r="N6" s="255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50"/>
      <c r="L7" s="250"/>
      <c r="M7" s="253"/>
      <c r="N7" s="255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51"/>
      <c r="L8" s="251"/>
      <c r="M8" s="254"/>
      <c r="N8" s="255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176.44</v>
      </c>
      <c r="H11" s="3">
        <f>Лист1!H14</f>
        <v>1.7684464000000071</v>
      </c>
      <c r="I11" s="3">
        <f>E11-H11</f>
        <v>6.4715535999999929</v>
      </c>
      <c r="J11" s="3">
        <f>Лист1!J14</f>
        <v>0.35</v>
      </c>
      <c r="K11" s="3">
        <f>J11</f>
        <v>0.35</v>
      </c>
      <c r="L11" s="41">
        <f t="shared" ref="L11:L20" si="0">I11*100/E11</f>
        <v>78.538271844660102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167.42</v>
      </c>
      <c r="H12" s="3">
        <f>Лист1!H15</f>
        <v>9.6000000000015004E-2</v>
      </c>
      <c r="I12" s="3">
        <f t="shared" ref="I12:I20" si="2">E12-H12</f>
        <v>3.3439999999999848</v>
      </c>
      <c r="J12" s="3">
        <f>Лист1!J15</f>
        <v>0.67</v>
      </c>
      <c r="K12" s="3">
        <f t="shared" ref="K12:K20" si="3">J12</f>
        <v>0.67</v>
      </c>
      <c r="L12" s="41">
        <f t="shared" si="0"/>
        <v>97.209302325580964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163.9</v>
      </c>
      <c r="H13" s="3">
        <f>Лист1!H16</f>
        <v>0.21999999999998748</v>
      </c>
      <c r="I13" s="3">
        <f t="shared" si="2"/>
        <v>1.2800000000000125</v>
      </c>
      <c r="J13" s="3">
        <f>Лист1!J16</f>
        <v>0.8</v>
      </c>
      <c r="K13" s="3">
        <f>J13</f>
        <v>0.8</v>
      </c>
      <c r="L13" s="41">
        <f t="shared" si="0"/>
        <v>85.333333333334167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157.44999999999999</v>
      </c>
      <c r="H14" s="3">
        <f>Лист1!H17</f>
        <v>0.26921000000006118</v>
      </c>
      <c r="I14" s="3">
        <f t="shared" si="2"/>
        <v>16.690789999999939</v>
      </c>
      <c r="J14" s="3">
        <f>Лист1!J17</f>
        <v>1.5</v>
      </c>
      <c r="K14" s="3">
        <f t="shared" si="3"/>
        <v>1.5</v>
      </c>
      <c r="L14" s="41">
        <f t="shared" si="0"/>
        <v>98.412676886792099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144.41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142.68</v>
      </c>
      <c r="H16" s="3">
        <f>Лист1!H19</f>
        <v>4.9699999999995151E-2</v>
      </c>
      <c r="I16" s="3">
        <f t="shared" si="2"/>
        <v>1.5103000000000049</v>
      </c>
      <c r="J16" s="3">
        <f>Лист1!J19</f>
        <v>1.5</v>
      </c>
      <c r="K16" s="3">
        <f t="shared" si="3"/>
        <v>1.5</v>
      </c>
      <c r="L16" s="41">
        <f t="shared" si="0"/>
        <v>96.814102564102868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131.06</v>
      </c>
      <c r="H17" s="3">
        <f>Лист1!H20</f>
        <v>1.7657999999999738</v>
      </c>
      <c r="I17" s="3">
        <f t="shared" si="2"/>
        <v>1.5042000000000262</v>
      </c>
      <c r="J17" s="3">
        <f>Лист1!J20</f>
        <v>2.38</v>
      </c>
      <c r="K17" s="3">
        <f t="shared" si="3"/>
        <v>2.38</v>
      </c>
      <c r="L17" s="41">
        <f t="shared" si="0"/>
        <v>46.000000000000803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127.1</v>
      </c>
      <c r="H18" s="3">
        <f>Лист1!H21</f>
        <v>0.21000000000000796</v>
      </c>
      <c r="I18" s="3">
        <f t="shared" si="2"/>
        <v>1.539999999999992</v>
      </c>
      <c r="J18" s="3">
        <f>Лист1!J21</f>
        <v>2.5499999999999998</v>
      </c>
      <c r="K18" s="3">
        <f t="shared" si="3"/>
        <v>2.5499999999999998</v>
      </c>
      <c r="L18" s="41">
        <f t="shared" si="0"/>
        <v>87.999999999999545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113.26</v>
      </c>
      <c r="H19" s="3">
        <f>Лист1!H22</f>
        <v>4.0832000000000033</v>
      </c>
      <c r="I19" s="3">
        <f t="shared" si="2"/>
        <v>11.616799999999996</v>
      </c>
      <c r="J19" s="3">
        <f>Лист1!J22</f>
        <v>2.5</v>
      </c>
      <c r="K19" s="3">
        <f>J19</f>
        <v>2.5</v>
      </c>
      <c r="L19" s="41">
        <f t="shared" si="0"/>
        <v>73.992356687898067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99.63</v>
      </c>
      <c r="H20" s="3">
        <f>Лист1!H23</f>
        <v>0.3060000000000116</v>
      </c>
      <c r="I20" s="3">
        <f t="shared" si="2"/>
        <v>3.4439999999999884</v>
      </c>
      <c r="J20" s="3">
        <f>Лист1!J23</f>
        <v>2</v>
      </c>
      <c r="K20" s="3">
        <f t="shared" si="3"/>
        <v>2</v>
      </c>
      <c r="L20" s="41">
        <f t="shared" si="0"/>
        <v>91.839999999999691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8.7683564000000622</v>
      </c>
      <c r="I21" s="25">
        <f>SUM(I11:I20)</f>
        <v>49.821643599999945</v>
      </c>
      <c r="J21" s="23"/>
      <c r="K21" s="23"/>
      <c r="L21" s="29">
        <f>I21*100/E21</f>
        <v>85.034380611025668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v>0</v>
      </c>
      <c r="I23" s="3">
        <f t="shared" ref="I23:I28" si="5">E23-H23</f>
        <v>1.4039999999999999</v>
      </c>
      <c r="J23" s="3">
        <f>Лист1!J26</f>
        <v>7.0000000000000007E-2</v>
      </c>
      <c r="K23" s="3">
        <f t="shared" ref="K23:K28" si="6">J23</f>
        <v>7.0000000000000007E-2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202.6</v>
      </c>
      <c r="H24" s="3">
        <f>Лист1!H27</f>
        <v>0.25</v>
      </c>
      <c r="I24" s="3">
        <f t="shared" si="5"/>
        <v>1.05</v>
      </c>
      <c r="J24" s="3">
        <f>Лист1!J27</f>
        <v>0.01</v>
      </c>
      <c r="K24" s="3">
        <f t="shared" si="6"/>
        <v>0.01</v>
      </c>
      <c r="L24" s="41">
        <f>I24*100/E24</f>
        <v>80.769230769230759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182.39</v>
      </c>
      <c r="H25" s="3">
        <f>Лист1!H28</f>
        <v>0.25740000000003194</v>
      </c>
      <c r="I25" s="3">
        <f t="shared" si="5"/>
        <v>3.6725999999999681</v>
      </c>
      <c r="J25" s="3">
        <f>Лист1!J28</f>
        <v>7.0000000000000007E-2</v>
      </c>
      <c r="K25" s="3">
        <f t="shared" si="6"/>
        <v>7.0000000000000007E-2</v>
      </c>
      <c r="L25" s="41">
        <f t="shared" ref="L25:L27" si="8">I25*100/E25</f>
        <v>93.450381679388499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191.98</v>
      </c>
      <c r="H26" s="3">
        <f>Лист1!H29</f>
        <v>0.33800000000000663</v>
      </c>
      <c r="I26" s="3">
        <f t="shared" si="5"/>
        <v>0.73199999999999343</v>
      </c>
      <c r="J26" s="3">
        <f>Лист1!J29</f>
        <v>0.01</v>
      </c>
      <c r="K26" s="3">
        <f t="shared" si="6"/>
        <v>0.01</v>
      </c>
      <c r="L26" s="41">
        <f t="shared" si="8"/>
        <v>68.411214953270417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179.06</v>
      </c>
      <c r="H27" s="3">
        <v>0</v>
      </c>
      <c r="I27" s="3">
        <f t="shared" si="5"/>
        <v>1.75</v>
      </c>
      <c r="J27" s="3">
        <f>Лист1!J30</f>
        <v>0.09</v>
      </c>
      <c r="K27" s="3">
        <f t="shared" si="6"/>
        <v>0.09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173.97</v>
      </c>
      <c r="H28" s="3">
        <f>Лист1!H31</f>
        <v>5.700000000000216E-2</v>
      </c>
      <c r="I28" s="3">
        <f t="shared" si="5"/>
        <v>0.97299999999999787</v>
      </c>
      <c r="J28" s="3">
        <f>Лист1!J31</f>
        <v>0.11</v>
      </c>
      <c r="K28" s="138">
        <f t="shared" si="6"/>
        <v>0.11</v>
      </c>
      <c r="L28" s="41">
        <f>I28*100/E28</f>
        <v>94.466019417475522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0.90240000000004073</v>
      </c>
      <c r="I29" s="25">
        <f>I23+I24+I25+I26+I27+I28</f>
        <v>9.5815999999999573</v>
      </c>
      <c r="J29" s="24"/>
      <c r="K29" s="24"/>
      <c r="L29" s="29">
        <f>I29*100/E29</f>
        <v>91.392598244944267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189.38</v>
      </c>
      <c r="H31" s="3">
        <f>Лист1!H34</f>
        <v>6.8400000000002584E-2</v>
      </c>
      <c r="I31" s="3">
        <f>E31-H31</f>
        <v>1.1215999999999973</v>
      </c>
      <c r="J31" s="3">
        <f>Лист1!J34</f>
        <v>0.02</v>
      </c>
      <c r="K31" s="3">
        <f>J31</f>
        <v>0.02</v>
      </c>
      <c r="L31" s="41">
        <f t="shared" ref="L31:L33" si="10">I31*100/E31</f>
        <v>94.252100840335913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185.32</v>
      </c>
      <c r="H32" s="3">
        <f>Лист1!H35</f>
        <v>0.18720000000000711</v>
      </c>
      <c r="I32" s="3">
        <f>E32-H32</f>
        <v>1.6427999999999929</v>
      </c>
      <c r="J32" s="3">
        <f>Лист1!J35</f>
        <v>0.02</v>
      </c>
      <c r="K32" s="3">
        <f>J32</f>
        <v>0.02</v>
      </c>
      <c r="L32" s="41">
        <f t="shared" si="10"/>
        <v>89.770491803278304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180.46</v>
      </c>
      <c r="H33" s="3">
        <f>Лист1!H36</f>
        <v>8.959999999999127E-2</v>
      </c>
      <c r="I33" s="3">
        <f>E33-H33</f>
        <v>0.93040000000000878</v>
      </c>
      <c r="J33" s="3">
        <f>Лист1!J36</f>
        <v>0.02</v>
      </c>
      <c r="K33" s="138">
        <f>J33</f>
        <v>0.02</v>
      </c>
      <c r="L33" s="41">
        <f t="shared" si="10"/>
        <v>91.215686274510659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0.34520000000000095</v>
      </c>
      <c r="I34" s="25">
        <f>SUM(I31:I33)</f>
        <v>3.694799999999999</v>
      </c>
      <c r="J34" s="24"/>
      <c r="K34" s="24"/>
      <c r="L34" s="29">
        <f>I34*100/E34</f>
        <v>91.455445544554436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182.1</v>
      </c>
      <c r="H36" s="3">
        <f>Лист1!H39</f>
        <v>0.26680000000000376</v>
      </c>
      <c r="I36" s="3">
        <f>E36-H36</f>
        <v>0.81319999999999637</v>
      </c>
      <c r="J36" s="3">
        <f>Лист1!J39</f>
        <v>0.02</v>
      </c>
      <c r="K36" s="133">
        <f t="shared" ref="K36" si="12">J36</f>
        <v>0.02</v>
      </c>
      <c r="L36" s="41">
        <f t="shared" ref="L36:L38" si="13">I36*100/E36</f>
        <v>75.296296296295949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</v>
      </c>
      <c r="H37" s="3">
        <f>Лист1!H40</f>
        <v>0.18840000000000712</v>
      </c>
      <c r="I37" s="3">
        <f>E37-H37</f>
        <v>1.2215999999999929</v>
      </c>
      <c r="J37" s="3">
        <f>Лист1!J40</f>
        <v>0.02</v>
      </c>
      <c r="K37" s="133">
        <f>J37</f>
        <v>0.02</v>
      </c>
      <c r="L37" s="41">
        <f t="shared" si="13"/>
        <v>86.638297872339919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</v>
      </c>
      <c r="H38" s="3">
        <v>0</v>
      </c>
      <c r="I38" s="3">
        <f>E38-H38</f>
        <v>1.17</v>
      </c>
      <c r="J38" s="3">
        <f>Лист1!J41</f>
        <v>0.05</v>
      </c>
      <c r="K38" s="133">
        <f>J38</f>
        <v>0.05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0.45520000000001087</v>
      </c>
      <c r="I39" s="25">
        <f>SUM(I36:I38)</f>
        <v>3.204799999999989</v>
      </c>
      <c r="J39" s="24"/>
      <c r="K39" s="152"/>
      <c r="L39" s="29">
        <f>I39*100/E39</f>
        <v>87.562841530054342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211.55</v>
      </c>
      <c r="H41" s="3">
        <f>Лист1!H44</f>
        <v>1.4</v>
      </c>
      <c r="I41" s="3">
        <f>E41-H41</f>
        <v>1.0700000000000003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43.319838056680169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195.45</v>
      </c>
      <c r="H42" s="3">
        <f>Лист1!H45</f>
        <v>0.02</v>
      </c>
      <c r="I42" s="3">
        <f t="shared" ref="I42:I50" si="17">E42-H42</f>
        <v>0.59</v>
      </c>
      <c r="J42" s="3">
        <f>Лист1!J45</f>
        <v>0.15</v>
      </c>
      <c r="K42" s="3">
        <f>J42</f>
        <v>0.15</v>
      </c>
      <c r="L42" s="41">
        <f t="shared" si="16"/>
        <v>96.721311475409834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191.44</v>
      </c>
      <c r="H43" s="3">
        <f>Лист1!H46</f>
        <v>0.32</v>
      </c>
      <c r="I43" s="3">
        <f t="shared" si="17"/>
        <v>1.42</v>
      </c>
      <c r="J43" s="3">
        <f>Лист1!J46</f>
        <v>0.15</v>
      </c>
      <c r="K43" s="3">
        <f t="shared" si="15"/>
        <v>0.15</v>
      </c>
      <c r="L43" s="41">
        <f t="shared" si="16"/>
        <v>81.609195402298852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189.43</v>
      </c>
      <c r="H44" s="3">
        <f>Лист1!H47</f>
        <v>0.12</v>
      </c>
      <c r="I44" s="3">
        <f t="shared" si="17"/>
        <v>1.81</v>
      </c>
      <c r="J44" s="3">
        <f>Лист1!J47</f>
        <v>0.3</v>
      </c>
      <c r="K44" s="3">
        <f>J44</f>
        <v>0.3</v>
      </c>
      <c r="L44" s="41">
        <f t="shared" si="16"/>
        <v>93.782383419689126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185.66</v>
      </c>
      <c r="H45" s="133">
        <f>Лист1!H48</f>
        <v>0.17</v>
      </c>
      <c r="I45" s="133">
        <f t="shared" si="17"/>
        <v>0.9</v>
      </c>
      <c r="J45" s="133">
        <f>Лист1!J48</f>
        <v>0.3</v>
      </c>
      <c r="K45" s="133">
        <f t="shared" ref="K45:K50" si="19">J45</f>
        <v>0.3</v>
      </c>
      <c r="L45" s="161">
        <f t="shared" si="16"/>
        <v>84.112149532710276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182.09</v>
      </c>
      <c r="H46" s="3">
        <f>Лист1!H49</f>
        <v>0.3</v>
      </c>
      <c r="I46" s="3">
        <f t="shared" si="17"/>
        <v>1.17</v>
      </c>
      <c r="J46" s="3">
        <f>Лист1!J49</f>
        <v>0.3</v>
      </c>
      <c r="K46" s="3">
        <f>J46</f>
        <v>0.3</v>
      </c>
      <c r="L46" s="41">
        <f t="shared" si="16"/>
        <v>79.591836734693885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173.01</v>
      </c>
      <c r="H47" s="3">
        <v>0</v>
      </c>
      <c r="I47" s="3">
        <f t="shared" si="17"/>
        <v>1.1299999999999999</v>
      </c>
      <c r="J47" s="3">
        <f>Лист1!J50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168.78</v>
      </c>
      <c r="H48" s="3">
        <f>Лист1!H51</f>
        <v>0.14959999999999921</v>
      </c>
      <c r="I48" s="3">
        <f t="shared" si="17"/>
        <v>1.0504000000000007</v>
      </c>
      <c r="J48" s="3">
        <f>Лист1!J51</f>
        <v>0.1</v>
      </c>
      <c r="K48" s="3">
        <f t="shared" si="19"/>
        <v>0.1</v>
      </c>
      <c r="L48" s="41">
        <f t="shared" si="16"/>
        <v>87.533333333333388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</v>
      </c>
      <c r="H49" s="3">
        <v>0</v>
      </c>
      <c r="I49" s="3">
        <f t="shared" si="17"/>
        <v>2.5</v>
      </c>
      <c r="J49" s="3">
        <f>Лист1!J52</f>
        <v>0.1</v>
      </c>
      <c r="K49" s="3">
        <f t="shared" si="19"/>
        <v>0.1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160.47999999999999</v>
      </c>
      <c r="H50" s="3">
        <v>0</v>
      </c>
      <c r="I50" s="3">
        <f t="shared" si="17"/>
        <v>1.28</v>
      </c>
      <c r="J50" s="3">
        <f>Лист1!J53</f>
        <v>0.15</v>
      </c>
      <c r="K50" s="138">
        <f t="shared" si="19"/>
        <v>0.15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2.4795999999999987</v>
      </c>
      <c r="I51" s="25">
        <f>I41+I42+I43+I44+I45+I46+I47+I48+I49+I50</f>
        <v>12.920399999999999</v>
      </c>
      <c r="J51" s="24"/>
      <c r="K51" s="166"/>
      <c r="L51" s="29">
        <f>I51*100/E51</f>
        <v>83.898701298701297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217.65</v>
      </c>
      <c r="H53" s="3">
        <f>Лист1!H56</f>
        <v>0.24</v>
      </c>
      <c r="I53" s="3">
        <f>E53-H53</f>
        <v>0.88000000000000012</v>
      </c>
      <c r="J53" s="3">
        <f>Лист1!J56</f>
        <v>7.0000000000000007E-2</v>
      </c>
      <c r="K53" s="3">
        <f>J53</f>
        <v>7.0000000000000007E-2</v>
      </c>
      <c r="L53" s="41">
        <f t="shared" ref="L53:L64" si="21">I53*100/E53</f>
        <v>78.571428571428584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3" t="s">
        <v>2</v>
      </c>
      <c r="D54" s="244"/>
      <c r="E54" s="245"/>
      <c r="F54" s="246" t="s">
        <v>3</v>
      </c>
      <c r="G54" s="247"/>
      <c r="H54" s="248"/>
      <c r="I54" s="248"/>
      <c r="J54" s="248"/>
      <c r="K54" s="249"/>
      <c r="L54" s="236" t="s">
        <v>4</v>
      </c>
      <c r="M54" s="252" t="s">
        <v>5</v>
      </c>
      <c r="N54" s="13"/>
      <c r="O54" s="13"/>
    </row>
    <row r="55" spans="1:33" s="5" customFormat="1" ht="14.1" customHeight="1" x14ac:dyDescent="0.25">
      <c r="A55" s="107"/>
      <c r="B55" s="235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36" t="s">
        <v>83</v>
      </c>
      <c r="L55" s="250"/>
      <c r="M55" s="253"/>
      <c r="N55" s="13"/>
      <c r="O55" s="13"/>
    </row>
    <row r="56" spans="1:33" s="5" customFormat="1" ht="14.1" customHeight="1" x14ac:dyDescent="0.25">
      <c r="A56" s="107"/>
      <c r="B56" s="235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50"/>
      <c r="L56" s="250"/>
      <c r="M56" s="253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50"/>
      <c r="L57" s="250"/>
      <c r="M57" s="253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51"/>
      <c r="L58" s="251"/>
      <c r="M58" s="254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211.11</v>
      </c>
      <c r="H60" s="3">
        <f>Лист1!H57</f>
        <v>0.36</v>
      </c>
      <c r="I60" s="3">
        <f>E60-H60</f>
        <v>0.66</v>
      </c>
      <c r="J60" s="3">
        <f>Лист1!J57</f>
        <v>0.08</v>
      </c>
      <c r="K60" s="3">
        <f>J60</f>
        <v>0.08</v>
      </c>
      <c r="L60" s="41">
        <f t="shared" si="21"/>
        <v>64.705882352941174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</v>
      </c>
      <c r="H61" s="3">
        <f>Лист1!H64</f>
        <v>0.41</v>
      </c>
      <c r="I61" s="3">
        <f>E61-H61</f>
        <v>1.1700000000000002</v>
      </c>
      <c r="J61" s="3">
        <f>Лист1!J64</f>
        <v>0.09</v>
      </c>
      <c r="K61" s="3">
        <f>J61</f>
        <v>0.09</v>
      </c>
      <c r="L61" s="41">
        <f t="shared" si="21"/>
        <v>74.050632911392412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184.23</v>
      </c>
      <c r="H62" s="3">
        <f>Лист1!H65</f>
        <v>0.28999999999999998</v>
      </c>
      <c r="I62" s="3">
        <f>E62-H62</f>
        <v>1.1599999999999999</v>
      </c>
      <c r="J62" s="3">
        <f>Лист1!J65</f>
        <v>0.08</v>
      </c>
      <c r="K62" s="3">
        <f>J62</f>
        <v>0.08</v>
      </c>
      <c r="L62" s="41">
        <f t="shared" si="21"/>
        <v>79.999999999999986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97.97</v>
      </c>
      <c r="H64" s="3">
        <f>Лист1!H67</f>
        <v>0</v>
      </c>
      <c r="I64" s="3">
        <f>E64-H64</f>
        <v>2.5</v>
      </c>
      <c r="J64" s="3">
        <f>Лист1!J67</f>
        <v>0.15</v>
      </c>
      <c r="K64" s="3">
        <f>J64</f>
        <v>0.15</v>
      </c>
      <c r="L64" s="41">
        <f t="shared" si="21"/>
        <v>100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1.3</v>
      </c>
      <c r="I65" s="25">
        <f>I53+I60+I61+I62+I64</f>
        <v>6.37</v>
      </c>
      <c r="J65" s="24"/>
      <c r="K65" s="24"/>
      <c r="L65" s="29">
        <f>I65*100/E65</f>
        <v>83.050847457627114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168.42</v>
      </c>
      <c r="H68" s="17">
        <f>Лист1!H71</f>
        <v>0.83600000000005248</v>
      </c>
      <c r="I68" s="17">
        <f t="shared" si="23"/>
        <v>3.9639999999999471</v>
      </c>
      <c r="J68" s="3">
        <f>Лист1!J71</f>
        <v>0</v>
      </c>
      <c r="K68" s="3">
        <f>J68</f>
        <v>0</v>
      </c>
      <c r="L68" s="41">
        <f t="shared" ref="L68" si="24">I68*100/E68</f>
        <v>82.583333333332234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1.1060000000000525</v>
      </c>
      <c r="I69" s="25">
        <f>SUM(I67:I68)</f>
        <v>4.7939999999999472</v>
      </c>
      <c r="J69" s="25"/>
      <c r="K69" s="149"/>
      <c r="L69" s="29">
        <f>I69*100/E69</f>
        <v>81.254237288134703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149.83000000000001</v>
      </c>
      <c r="H71" s="17">
        <f>Лист1!H74</f>
        <v>1.41</v>
      </c>
      <c r="I71" s="17">
        <f>E71-H71</f>
        <v>1.0000000000000009E-2</v>
      </c>
      <c r="J71" s="38">
        <f>Лист1!J74</f>
        <v>0</v>
      </c>
      <c r="K71" s="38">
        <f t="shared" ref="K71" si="25">J71</f>
        <v>0</v>
      </c>
      <c r="L71" s="41">
        <f>I71*100/E71</f>
        <v>0.70422535211267667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159.37</v>
      </c>
      <c r="H73" s="17">
        <f>Лист1!H76</f>
        <v>0.29799999999999999</v>
      </c>
      <c r="I73" s="17">
        <f>E73-H73</f>
        <v>0.8919999999999999</v>
      </c>
      <c r="J73" s="38">
        <f>Лист1!J76</f>
        <v>0.01</v>
      </c>
      <c r="K73" s="199">
        <f>J73</f>
        <v>0.01</v>
      </c>
      <c r="L73" s="41">
        <f>I73*100/E73</f>
        <v>74.9579831932773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97.15</v>
      </c>
      <c r="H75" s="200">
        <v>0.09</v>
      </c>
      <c r="I75" s="17">
        <f>E75-H75</f>
        <v>1.5699999999999998</v>
      </c>
      <c r="J75" s="200">
        <v>0</v>
      </c>
      <c r="K75" s="200">
        <f>J75</f>
        <v>0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139.12</v>
      </c>
      <c r="H77" s="200">
        <v>0.11</v>
      </c>
      <c r="I77" s="17">
        <f>E77-H77</f>
        <v>2.0500000000000003</v>
      </c>
      <c r="J77" s="200">
        <v>0</v>
      </c>
      <c r="K77" s="200">
        <f>J77</f>
        <v>0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17.264756400000163</v>
      </c>
      <c r="I79" s="25">
        <f>I21+I29+I34+I39+I51+I65+I71+I73+I77+I75+I69</f>
        <v>94.909243599999826</v>
      </c>
      <c r="J79" s="24"/>
      <c r="K79" s="24"/>
      <c r="L79" s="29">
        <f>I79*100/E79</f>
        <v>84.608950024069586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9" t="s">
        <v>89</v>
      </c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175.65</v>
      </c>
      <c r="H81" s="3">
        <f>(D81-G81)*10000*C81/1000000</f>
        <v>0.87734999999999996</v>
      </c>
      <c r="I81" s="3">
        <f>E81-H81</f>
        <v>1.48265</v>
      </c>
      <c r="J81" s="95">
        <f>Лист1!J80</f>
        <v>0.02</v>
      </c>
      <c r="K81" s="95">
        <f>J81</f>
        <v>0.02</v>
      </c>
      <c r="L81" s="26">
        <f>I81*100/E81</f>
        <v>62.824152542372893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168.65</v>
      </c>
      <c r="H82" s="3">
        <f>(D82-G82)*10000*C82/1000000</f>
        <v>2.8814999999999809</v>
      </c>
      <c r="I82" s="3">
        <f>E82-H82</f>
        <v>1.1785000000000188</v>
      </c>
      <c r="J82" s="17">
        <f>Лист1!J81</f>
        <v>4.2000000000000003E-2</v>
      </c>
      <c r="K82" s="17">
        <f>J82</f>
        <v>4.2000000000000003E-2</v>
      </c>
      <c r="L82" s="26">
        <f>I82*100/E82</f>
        <v>29.027093596059576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177.95</v>
      </c>
      <c r="H83" s="3">
        <f>(D83-G83)*10000*C83/1000000</f>
        <v>0.8643000000000024</v>
      </c>
      <c r="I83" s="3">
        <f>E83-H83</f>
        <v>0.1356999999999976</v>
      </c>
      <c r="J83" s="3">
        <f>Лист1!J82</f>
        <v>0</v>
      </c>
      <c r="K83" s="3">
        <v>0</v>
      </c>
      <c r="L83" s="26">
        <f>I83*100/E83</f>
        <v>13.56999999999976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4.623149999999983</v>
      </c>
      <c r="I84" s="25">
        <f>SUM(I81:I83)</f>
        <v>2.7968500000000165</v>
      </c>
      <c r="J84" s="24"/>
      <c r="K84" s="24"/>
      <c r="L84" s="29">
        <f>I84*100/E84</f>
        <v>37.693396226415317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  <c r="N85" s="5" t="s">
        <v>52</v>
      </c>
    </row>
    <row r="88" spans="1:34" x14ac:dyDescent="0.25">
      <c r="AH88" s="223">
        <f>I79</f>
        <v>94.909243599999826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2025-08-12T08:41:59Z</cp:lastPrinted>
  <dcterms:created xsi:type="dcterms:W3CDTF">2023-05-23T07:28:04Z</dcterms:created>
  <dcterms:modified xsi:type="dcterms:W3CDTF">2025-08-12T08:42:02Z</dcterms:modified>
</cp:coreProperties>
</file>