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5" windowWidth="981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I62" i="1" l="1"/>
  <c r="I61" i="1"/>
  <c r="H23" i="1"/>
  <c r="I42" i="1" l="1"/>
  <c r="H12" i="1"/>
  <c r="H47" i="1" l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<sst xmlns="http://schemas.openxmlformats.org/spreadsheetml/2006/main" count="264" uniqueCount="97">
  <si>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</si>
  <si>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</si>
  <si>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</si>
  <si>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</si>
  <si>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</si>
  <si>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</si>
  <si>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</si>
  <si>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</si>
  <si>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</si>
  <si>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</si>
  <si>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</si>
  <si>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</si>
  <si>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</si>
  <si>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</si>
  <si>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</si>
  <si>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</si>
  <si>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</si>
  <si>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</si>
  <si>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</si>
  <si>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</si>
  <si>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</si>
  <si>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</si>
  <si>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</si>
  <si>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</si>
  <si>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</si>
  <si>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</si>
  <si>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</si>
  <si>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</si>
  <si>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</si>
  <si>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</si>
  <si>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</si>
  <si>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</si>
  <si>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</si>
  <si>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</si>
  <si>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</si>
  <si>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</si>
  <si>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</si>
  <si>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</si>
  <si>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</si>
  <si>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</si>
  <si>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</si>
  <si>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</si>
  <si>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</si>
  <si>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</si>
  <si>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</si>
  <si>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</si>
  <si>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</si>
  <si>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</si>
  <si>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</si>
  <si>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</si>
  <si>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</si>
  <si>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</si>
  <si>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</si>
  <si>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</si>
  <si>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</si>
  <si>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</si>
  <si>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</si>
  <si>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</si>
  <si>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</si>
  <si>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</si>
  <si>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</si>
  <si>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</si>
  <si>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</si>
  <si>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</si>
  <si>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</si>
  <si>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</si>
  <si>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</si>
  <si>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</si>
  <si>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</si>
  <si>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</si>
  <si>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</si>
  <si>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</si>
  <si>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</si>
  <si>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</si>
  <si>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</si>
  <si>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</si>
  <si>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</si>
  <si>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</si>
  <si>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</si>
  <si>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</si>
  <si>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</si>
  <si>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</si>
  <si>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</si>
  <si>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</si>
  <si>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</si>
  <si>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</si>
  <si>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</si>
  <si>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</si>
  <si>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</si>
  <si>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</si>
  <si>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</si>
  <si>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</si>
  <si>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</si>
  <si>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</si>
  <si>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</si>
  <si>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</si>
  <si>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станом на 11 березння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</si>
</sst>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54" activePane="bottomRight" state="frozen"/>
      <selection pane="topRight"/>
      <selection pane="bottomLeft"/>
      <selection pane="bottomRight" activeCell="P63" sqref="P63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1"/>
    </row>
    <row r="2" spans="1:16" ht="13.5" customHeight="1" x14ac:dyDescent="0.25">
      <c r="A2" s="33"/>
      <c r="B2" s="232" t="s">
        <v>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1"/>
    </row>
    <row r="3" spans="1:16" ht="12.75" customHeight="1" x14ac:dyDescent="0.25">
      <c r="A3" s="33"/>
      <c r="B3" s="233" t="s">
        <v>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31"/>
    </row>
    <row r="4" spans="1:16" ht="12.75" customHeight="1" x14ac:dyDescent="0.25">
      <c r="A4" s="32"/>
      <c r="B4" s="82"/>
      <c r="C4" s="228" t="s">
        <v>2</v>
      </c>
      <c r="D4" s="229"/>
      <c r="E4" s="229"/>
      <c r="F4" s="230" t="s">
        <v>3</v>
      </c>
      <c r="G4" s="230"/>
      <c r="H4" s="230"/>
      <c r="I4" s="230"/>
      <c r="J4" s="230"/>
      <c r="K4" s="230"/>
      <c r="L4" s="225" t="s">
        <v>4</v>
      </c>
      <c r="M4" s="231" t="s">
        <v>5</v>
      </c>
      <c r="N4" s="227"/>
    </row>
    <row r="5" spans="1:16" x14ac:dyDescent="0.25">
      <c r="A5" s="58"/>
      <c r="B5" s="221" t="s">
        <v>6</v>
      </c>
      <c r="C5" s="90" t="s">
        <v>7</v>
      </c>
      <c r="D5" s="86" t="s">
        <v>8</v>
      </c>
      <c r="E5" s="222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5" t="s">
        <v>83</v>
      </c>
      <c r="L5" s="225"/>
      <c r="M5" s="231"/>
      <c r="N5" s="227"/>
      <c r="O5" s="214"/>
      <c r="P5" s="214"/>
    </row>
    <row r="6" spans="1:16" x14ac:dyDescent="0.25">
      <c r="A6" s="58"/>
      <c r="B6" s="221"/>
      <c r="C6" s="91"/>
      <c r="D6" s="76"/>
      <c r="E6" s="223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5"/>
      <c r="L6" s="225"/>
      <c r="M6" s="231"/>
      <c r="N6" s="227"/>
      <c r="O6" s="214"/>
      <c r="P6" s="214"/>
    </row>
    <row r="7" spans="1:16" x14ac:dyDescent="0.25">
      <c r="A7" s="58"/>
      <c r="B7" s="79"/>
      <c r="C7" s="91"/>
      <c r="D7" s="76"/>
      <c r="E7" s="223"/>
      <c r="F7" s="76" t="s">
        <v>17</v>
      </c>
      <c r="G7" s="74"/>
      <c r="H7" s="49"/>
      <c r="I7" s="85"/>
      <c r="J7" s="76"/>
      <c r="K7" s="225"/>
      <c r="L7" s="225"/>
      <c r="M7" s="231"/>
      <c r="N7" s="227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2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5"/>
      <c r="L8" s="225"/>
      <c r="M8" s="231"/>
      <c r="N8" s="227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176.93</v>
      </c>
      <c r="H11" s="3">
        <f>(D11-G11)*10000*C11/1000000</f>
        <v>0.22105579999997846</v>
      </c>
      <c r="I11" s="3">
        <f>E11-H11</f>
        <v>8.0189442000000213</v>
      </c>
      <c r="J11" s="3">
        <v>0.35</v>
      </c>
      <c r="K11" s="3">
        <f>J11</f>
        <v>0.35</v>
      </c>
      <c r="L11" s="26">
        <f t="shared" ref="L11:L19" si="0">I11*100/E11</f>
        <v>97.317283980582786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167.53</v>
      </c>
      <c r="H12" s="3">
        <f>(D12-G12)*10000*C12/1000000</f>
        <v>-3.6000000000001371E-2</v>
      </c>
      <c r="I12" s="3">
        <f t="shared" ref="I12:I19" si="2">E12-H12</f>
        <v>3.4760000000000013</v>
      </c>
      <c r="J12" s="3">
        <v>0.35</v>
      </c>
      <c r="K12" s="3">
        <f t="shared" ref="K12:K20" si="3">J12</f>
        <v>0.35</v>
      </c>
      <c r="L12" s="26">
        <f>I12*100/E12</f>
        <v>101.04651162790702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163.97</v>
      </c>
      <c r="H13" s="3">
        <f t="shared" ref="H13:H16" si="4">(D13-G13)*10000*C13/1000000</f>
        <v>6.6000000000002501E-2</v>
      </c>
      <c r="I13" s="3">
        <f t="shared" si="2"/>
        <v>1.4339999999999975</v>
      </c>
      <c r="J13" s="3">
        <v>0.75</v>
      </c>
      <c r="K13" s="3">
        <f>J13</f>
        <v>0.75</v>
      </c>
      <c r="L13" s="26">
        <f>I13*100/E13</f>
        <v>95.599999999999838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</v>
      </c>
      <c r="H14" s="3">
        <f>(D14-G14)*10000*C14/1000000</f>
        <v>0</v>
      </c>
      <c r="I14" s="3">
        <f t="shared" si="2"/>
        <v>16.96</v>
      </c>
      <c r="J14" s="3">
        <v>2</v>
      </c>
      <c r="K14" s="3">
        <f t="shared" si="3"/>
        <v>2</v>
      </c>
      <c r="L14" s="26">
        <f t="shared" si="0"/>
        <v>100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144.44999999999999</v>
      </c>
      <c r="H15" s="3">
        <f>(D15-G15)*10000*C15/1000000</f>
        <v>-8.249999999997186E-2</v>
      </c>
      <c r="I15" s="3">
        <f t="shared" si="2"/>
        <v>2.502499999999972</v>
      </c>
      <c r="J15" s="3">
        <v>2</v>
      </c>
      <c r="K15" s="3">
        <f t="shared" si="3"/>
        <v>2</v>
      </c>
      <c r="L15" s="26">
        <f t="shared" si="0"/>
        <v>103.40909090908976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4"/>
        <v>0</v>
      </c>
      <c r="I16" s="3">
        <f t="shared" si="2"/>
        <v>1.56</v>
      </c>
      <c r="J16" s="3">
        <v>2</v>
      </c>
      <c r="K16" s="3">
        <f t="shared" si="3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131.54</v>
      </c>
      <c r="H17" s="3">
        <f>(D17-G17)*10000*C17/1000000</f>
        <v>0.19620000000000742</v>
      </c>
      <c r="I17" s="3">
        <f t="shared" si="2"/>
        <v>3.0737999999999928</v>
      </c>
      <c r="J17" s="3">
        <v>2.34</v>
      </c>
      <c r="K17" s="3">
        <f t="shared" si="3"/>
        <v>2.34</v>
      </c>
      <c r="L17" s="26">
        <f t="shared" si="0"/>
        <v>93.999999999999773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127.3</v>
      </c>
      <c r="H18" s="3">
        <f>(D18-G18)*10000*C18/1000000</f>
        <v>7.000000000000596E-2</v>
      </c>
      <c r="I18" s="3">
        <f t="shared" si="2"/>
        <v>1.6799999999999939</v>
      </c>
      <c r="J18" s="3">
        <v>4.24</v>
      </c>
      <c r="K18" s="3">
        <f t="shared" si="3"/>
        <v>4.24</v>
      </c>
      <c r="L18" s="26">
        <f t="shared" si="0"/>
        <v>95.999999999999659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113.94</v>
      </c>
      <c r="H19" s="3">
        <f>(D19-G19)*10000*C19/1000000</f>
        <v>-0.25519999999994919</v>
      </c>
      <c r="I19" s="3">
        <f t="shared" si="2"/>
        <v>15.955199999999948</v>
      </c>
      <c r="J19" s="3">
        <v>2.7</v>
      </c>
      <c r="K19" s="3">
        <f>J19</f>
        <v>2.7</v>
      </c>
      <c r="L19" s="26">
        <f t="shared" si="0"/>
        <v>101.62547770700604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99.71</v>
      </c>
      <c r="H20" s="3">
        <f>(D20-G20)*10000*C20/1000000</f>
        <v>0.1700000000000145</v>
      </c>
      <c r="I20" s="3">
        <f>E20-H20</f>
        <v>3.5799999999999854</v>
      </c>
      <c r="J20" s="3">
        <v>2</v>
      </c>
      <c r="K20" s="3">
        <f t="shared" si="3"/>
        <v>2</v>
      </c>
      <c r="L20" s="26">
        <f>I20*100/E20</f>
        <v>95.466666666666271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0.34955580000008646</v>
      </c>
      <c r="I21" s="24">
        <f>SUM(I11:I20)</f>
        <v>58.240444199999907</v>
      </c>
      <c r="J21" s="23"/>
      <c r="K21" s="23"/>
      <c r="L21" s="29">
        <f>I21*100/E21</f>
        <v>99.40338658474127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6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192.08</v>
      </c>
      <c r="H26" s="3">
        <f>(D26-G26)*10000*C26/1000000</f>
        <v>0.27299999999999186</v>
      </c>
      <c r="I26" s="17">
        <f t="shared" ref="I26:I27" si="8">E26-H26</f>
        <v>0.79700000000000815</v>
      </c>
      <c r="J26" s="3">
        <v>0.01</v>
      </c>
      <c r="K26" s="3">
        <f t="shared" si="6"/>
        <v>0.01</v>
      </c>
      <c r="L26" s="26">
        <f>I26*100/E26</f>
        <v>74.485981308411965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0.12</v>
      </c>
      <c r="K27" s="3">
        <f t="shared" si="6"/>
        <v>0.12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0.15</v>
      </c>
      <c r="K28" s="3">
        <f t="shared" si="6"/>
        <v>0.15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0.54829999999996359</v>
      </c>
      <c r="I29" s="25">
        <f>SUM(I23:I28)</f>
        <v>9.9357000000000362</v>
      </c>
      <c r="J29" s="24"/>
      <c r="K29" s="24"/>
      <c r="L29" s="29">
        <f>I29*100/E29</f>
        <v>94.770125906143036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189.47</v>
      </c>
      <c r="H31" s="17">
        <f>(D31-G31)*10000*C31/1000000</f>
        <v>1.7100000000000646E-2</v>
      </c>
      <c r="I31" s="3">
        <f>E31-H31</f>
        <v>1.1728999999999994</v>
      </c>
      <c r="J31" s="3">
        <v>0.03</v>
      </c>
      <c r="K31" s="3">
        <f>J31</f>
        <v>0.03</v>
      </c>
      <c r="L31" s="26">
        <f t="shared" ref="L31:L33" si="11">I31*100/E31</f>
        <v>98.563025210083978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185.49</v>
      </c>
      <c r="H32" s="17">
        <f>(D32-G32)*10000*C32/1000000</f>
        <v>1.0399999999990542E-2</v>
      </c>
      <c r="I32" s="17">
        <f>E32-H32</f>
        <v>1.8196000000000094</v>
      </c>
      <c r="J32" s="3">
        <v>0.02</v>
      </c>
      <c r="K32" s="3">
        <f>J32</f>
        <v>0.02</v>
      </c>
      <c r="L32" s="26">
        <f t="shared" si="11"/>
        <v>99.431693989071547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0.05</v>
      </c>
      <c r="K33" s="3">
        <f>J33</f>
        <v>0.05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2.7499999999991188E-2</v>
      </c>
      <c r="I34" s="24">
        <f>SUM(I31:I33)</f>
        <v>4.0125000000000082</v>
      </c>
      <c r="J34" s="24"/>
      <c r="K34" s="24"/>
      <c r="L34" s="29">
        <f>I34*100/E34</f>
        <v>99.319306930693259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181.87</v>
      </c>
      <c r="H36" s="3">
        <f>(D36-G36)*10000*C36/1000000</f>
        <v>0.42020999999999697</v>
      </c>
      <c r="I36" s="3">
        <f>E36-H36</f>
        <v>0.6597900000000031</v>
      </c>
      <c r="J36" s="3">
        <v>0.01</v>
      </c>
      <c r="K36" s="3">
        <f t="shared" ref="K36" si="13">J36</f>
        <v>0.01</v>
      </c>
      <c r="L36" s="26">
        <f t="shared" ref="L36:L38" si="14">I36*100/E36</f>
        <v>61.091666666666953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176.7</v>
      </c>
      <c r="H37" s="3">
        <f>(D37-G37)*10000*C37/1000000</f>
        <v>0.18840000000000712</v>
      </c>
      <c r="I37" s="3">
        <f>E37-H37</f>
        <v>1.2215999999999929</v>
      </c>
      <c r="J37" s="3">
        <v>0.01</v>
      </c>
      <c r="K37" s="3">
        <f>J37</f>
        <v>0.01</v>
      </c>
      <c r="L37" s="26">
        <f t="shared" si="14"/>
        <v>86.638297872339919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174.97</v>
      </c>
      <c r="H38" s="3">
        <f>(D38-G38)*10000*C38/1000000</f>
        <v>0.15680000000000063</v>
      </c>
      <c r="I38" s="3">
        <f>E38-H38</f>
        <v>1.0131999999999992</v>
      </c>
      <c r="J38" s="3">
        <v>0.02</v>
      </c>
      <c r="K38" s="3">
        <f>J38</f>
        <v>0.02</v>
      </c>
      <c r="L38" s="26">
        <f t="shared" si="14"/>
        <v>86.598290598290532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0.7654100000000047</v>
      </c>
      <c r="I39" s="24">
        <f>SUM(I36:I38)</f>
        <v>2.8945899999999956</v>
      </c>
      <c r="J39" s="24"/>
      <c r="K39" s="24"/>
      <c r="L39" s="29">
        <f>I39*100/E39</f>
        <v>79.087158469945223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8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</v>
      </c>
      <c r="H44" s="3">
        <f>(D44-G44)*10000*C44/1000000</f>
        <v>0</v>
      </c>
      <c r="I44" s="3">
        <f t="shared" si="16"/>
        <v>1.93</v>
      </c>
      <c r="J44" s="3">
        <v>0.25</v>
      </c>
      <c r="K44" s="3">
        <f>J44</f>
        <v>0.25</v>
      </c>
      <c r="L44" s="26">
        <f t="shared" si="18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185.7</v>
      </c>
      <c r="H45" s="3">
        <v>0.09</v>
      </c>
      <c r="I45" s="3">
        <f t="shared" si="16"/>
        <v>0.98000000000000009</v>
      </c>
      <c r="J45" s="3">
        <v>0.3</v>
      </c>
      <c r="K45" s="3">
        <f t="shared" ref="K45:K50" si="19">J45</f>
        <v>0.3</v>
      </c>
      <c r="L45" s="26">
        <f t="shared" si="18"/>
        <v>91.588785046728987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173.01</v>
      </c>
      <c r="H47" s="3">
        <f>(D47-G47)*10000*C47/1000000</f>
        <v>-5.7999999999947252E-3</v>
      </c>
      <c r="I47" s="3">
        <f t="shared" si="16"/>
        <v>1.1357999999999946</v>
      </c>
      <c r="J47" s="3">
        <v>0.3</v>
      </c>
      <c r="K47" s="3">
        <f>J47</f>
        <v>0.3</v>
      </c>
      <c r="L47" s="26">
        <f t="shared" si="18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0.3</v>
      </c>
      <c r="K48" s="3">
        <f t="shared" si="19"/>
        <v>0.3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163.03</v>
      </c>
      <c r="H49" s="3">
        <f t="shared" si="21"/>
        <v>-3.0600000000001161E-2</v>
      </c>
      <c r="I49" s="3">
        <f t="shared" si="16"/>
        <v>2.5306000000000011</v>
      </c>
      <c r="J49" s="3">
        <v>0.3</v>
      </c>
      <c r="K49" s="3">
        <f t="shared" si="19"/>
        <v>0.3</v>
      </c>
      <c r="L49" s="26">
        <f t="shared" si="18"/>
        <v>101.22400000000005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160.5</v>
      </c>
      <c r="H50" s="3">
        <f t="shared" si="21"/>
        <v>-0.31200000000000444</v>
      </c>
      <c r="I50" s="3">
        <f t="shared" si="16"/>
        <v>1.5920000000000045</v>
      </c>
      <c r="J50" s="3">
        <v>0.4</v>
      </c>
      <c r="K50" s="3">
        <f t="shared" si="19"/>
        <v>0.4</v>
      </c>
      <c r="L50" s="26">
        <f t="shared" si="18"/>
        <v>124.37500000000034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0.43159999999999971</v>
      </c>
      <c r="I51" s="24">
        <f>SUM(I41:I50)</f>
        <v>14.968399999999999</v>
      </c>
      <c r="J51" s="24"/>
      <c r="K51" s="62"/>
      <c r="L51" s="29">
        <f>I51*100/E51</f>
        <v>97.197402597402586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211.16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8" t="s">
        <v>2</v>
      </c>
      <c r="D55" s="229"/>
      <c r="E55" s="229"/>
      <c r="F55" s="230" t="s">
        <v>3</v>
      </c>
      <c r="G55" s="230"/>
      <c r="H55" s="230"/>
      <c r="I55" s="230"/>
      <c r="J55" s="230"/>
      <c r="K55" s="230"/>
      <c r="L55" s="225" t="s">
        <v>4</v>
      </c>
      <c r="M55" s="231" t="s">
        <v>5</v>
      </c>
      <c r="N55" s="16"/>
      <c r="O55" s="214"/>
      <c r="P55" s="214"/>
    </row>
    <row r="56" spans="1:27" s="5" customFormat="1" ht="14.1" customHeight="1" x14ac:dyDescent="0.25">
      <c r="A56" s="58"/>
      <c r="B56" s="221" t="s">
        <v>6</v>
      </c>
      <c r="C56" s="90" t="s">
        <v>7</v>
      </c>
      <c r="D56" s="86" t="s">
        <v>8</v>
      </c>
      <c r="E56" s="222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5" t="s">
        <v>83</v>
      </c>
      <c r="L56" s="225"/>
      <c r="M56" s="231"/>
      <c r="N56" s="16"/>
      <c r="O56" s="214"/>
      <c r="P56" s="214"/>
    </row>
    <row r="57" spans="1:27" s="5" customFormat="1" ht="14.1" customHeight="1" x14ac:dyDescent="0.25">
      <c r="A57" s="58"/>
      <c r="B57" s="221"/>
      <c r="C57" s="91"/>
      <c r="D57" s="76"/>
      <c r="E57" s="223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5"/>
      <c r="L57" s="225"/>
      <c r="M57" s="231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23"/>
      <c r="F58" s="76" t="s">
        <v>17</v>
      </c>
      <c r="G58" s="88"/>
      <c r="H58" s="49"/>
      <c r="I58" s="85"/>
      <c r="J58" s="76"/>
      <c r="K58" s="225"/>
      <c r="L58" s="225"/>
      <c r="M58" s="231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2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5"/>
      <c r="L59" s="225"/>
      <c r="M59" s="231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188.78</v>
      </c>
      <c r="H61" s="3">
        <v>0.43</v>
      </c>
      <c r="I61" s="3">
        <f>E61-H61</f>
        <v>1.1500000000000001</v>
      </c>
      <c r="J61" s="3">
        <v>7.0000000000000007E-2</v>
      </c>
      <c r="K61" s="3">
        <f>J61</f>
        <v>7.0000000000000007E-2</v>
      </c>
      <c r="L61" s="26">
        <f t="shared" si="23"/>
        <v>72.784810126582286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184.23</v>
      </c>
      <c r="H62" s="3">
        <v>0.28999999999999998</v>
      </c>
      <c r="I62" s="3">
        <f>E62-H62</f>
        <v>1.1599999999999999</v>
      </c>
      <c r="J62" s="3">
        <v>7.0000000000000007E-2</v>
      </c>
      <c r="K62" s="3">
        <f>J62</f>
        <v>7.0000000000000007E-2</v>
      </c>
      <c r="L62" s="26">
        <f t="shared" si="23"/>
        <v>79.999999999999986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97.9</v>
      </c>
      <c r="H64" s="3">
        <f>(D64-G64)*10000*C64/1000000</f>
        <v>8.7359999999991486E-2</v>
      </c>
      <c r="I64" s="3">
        <f>E64-H64</f>
        <v>2.4126400000000086</v>
      </c>
      <c r="J64" s="3">
        <v>0.15</v>
      </c>
      <c r="K64" s="3">
        <f>J64</f>
        <v>0.15</v>
      </c>
      <c r="L64" s="26">
        <f t="shared" si="23"/>
        <v>96.505600000000342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1.3373599999999914</v>
      </c>
      <c r="I65" s="24">
        <f>I64+I62+I61+I54+I53</f>
        <v>6.3326400000000085</v>
      </c>
      <c r="J65" s="24"/>
      <c r="K65" s="24"/>
      <c r="L65" s="29">
        <f>I65*100/E65</f>
        <v>67.584204909285035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</v>
      </c>
      <c r="H71" s="3">
        <f>(D71-G71)*10000*C71/1000000</f>
        <v>1.2984000000000033</v>
      </c>
      <c r="I71" s="3">
        <f>E71-H71</f>
        <v>0.1215999999999966</v>
      </c>
      <c r="J71" s="38">
        <v>0</v>
      </c>
      <c r="K71" s="38">
        <f t="shared" ref="K71" si="28">J71</f>
        <v>0</v>
      </c>
      <c r="L71" s="26">
        <f t="shared" ref="L71:L73" si="29">I71*100/E71</f>
        <v>8.5633802816899021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157.97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6.62812580000009</v>
      </c>
      <c r="I75" s="29">
        <f>I21+I29+I34+I39+I51+I65+I69+I71+I73</f>
        <v>100.6258741999999</v>
      </c>
      <c r="J75" s="24"/>
      <c r="K75" s="24"/>
      <c r="L75" s="24">
        <f>I75*100/E75</f>
        <v>92.356291829579362</v>
      </c>
      <c r="M75" s="62"/>
      <c r="O75" s="218"/>
      <c r="P75" s="214"/>
    </row>
    <row r="76" spans="1:16" x14ac:dyDescent="0.25">
      <c r="A76" s="93"/>
      <c r="B76" s="226" t="s">
        <v>90</v>
      </c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175.6</v>
      </c>
      <c r="H77" s="3">
        <f>(D77-G77)*10000*C77/1000000</f>
        <v>0.93584000000001344</v>
      </c>
      <c r="I77" s="3">
        <f>E77-H77</f>
        <v>1.4241599999999863</v>
      </c>
      <c r="J77" s="95">
        <v>0.02</v>
      </c>
      <c r="K77" s="95">
        <f>J77</f>
        <v>0.02</v>
      </c>
      <c r="L77" s="26">
        <f t="shared" ref="L77:L79" si="31">I77*100/E77</f>
        <v>60.345762711863827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</v>
      </c>
      <c r="H78" s="3">
        <f>(D78-G78)*10000*C78/1000000</f>
        <v>1.0170000000000385</v>
      </c>
      <c r="I78" s="3">
        <f>E78-H78</f>
        <v>3.0429999999999611</v>
      </c>
      <c r="J78" s="17">
        <v>4.2000000000000003E-2</v>
      </c>
      <c r="K78" s="17">
        <f>J78</f>
        <v>4.2000000000000003E-2</v>
      </c>
      <c r="L78" s="26">
        <f t="shared" si="31"/>
        <v>74.950738916255204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2.8573400000000522</v>
      </c>
      <c r="I80" s="24">
        <f>SUM(I77:I79)</f>
        <v>4.5626599999999478</v>
      </c>
      <c r="J80" s="24"/>
      <c r="K80" s="24"/>
      <c r="L80" s="29">
        <f>I80*100/E80</f>
        <v>61.491374663072072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B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7" t="s">
        <v>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5" ht="12" customHeight="1" x14ac:dyDescent="0.25">
      <c r="A2" s="105"/>
      <c r="B2" s="247" t="s">
        <v>84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1:15" ht="10.5" customHeight="1" x14ac:dyDescent="0.25">
      <c r="A3" s="105"/>
      <c r="B3" s="248" t="str">
        <f>Лист1!B3</f>
        <v>станом на 11 березння 2025р.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5" ht="12.75" customHeight="1" x14ac:dyDescent="0.25">
      <c r="A4" s="106"/>
      <c r="B4" s="32"/>
      <c r="C4" s="237" t="s">
        <v>2</v>
      </c>
      <c r="D4" s="238"/>
      <c r="E4" s="239"/>
      <c r="F4" s="240" t="s">
        <v>3</v>
      </c>
      <c r="G4" s="241"/>
      <c r="H4" s="242"/>
      <c r="I4" s="242"/>
      <c r="J4" s="242"/>
      <c r="K4" s="243"/>
      <c r="L4" s="222" t="s">
        <v>4</v>
      </c>
      <c r="M4" s="244" t="s">
        <v>5</v>
      </c>
      <c r="N4" s="236"/>
    </row>
    <row r="5" spans="1:15" x14ac:dyDescent="0.25">
      <c r="A5" s="107"/>
      <c r="B5" s="22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2" t="s">
        <v>83</v>
      </c>
      <c r="L5" s="234"/>
      <c r="M5" s="245"/>
      <c r="N5" s="236"/>
    </row>
    <row r="6" spans="1:15" x14ac:dyDescent="0.25">
      <c r="A6" s="107"/>
      <c r="B6" s="22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4"/>
      <c r="L6" s="234"/>
      <c r="M6" s="245"/>
      <c r="N6" s="236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4"/>
      <c r="L7" s="234"/>
      <c r="M7" s="245"/>
      <c r="N7" s="236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35"/>
      <c r="L8" s="235"/>
      <c r="M8" s="246"/>
      <c r="N8" s="236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176.93</v>
      </c>
      <c r="H11" s="3">
        <f>Лист1!H11</f>
        <v>0.22105579999997846</v>
      </c>
      <c r="I11" s="3">
        <f>E11-H11</f>
        <v>8.0189442000000213</v>
      </c>
      <c r="J11" s="3">
        <f>Лист1!J11</f>
        <v>0.35</v>
      </c>
      <c r="K11" s="3">
        <f>J11</f>
        <v>0.35</v>
      </c>
      <c r="L11" s="41">
        <f t="shared" ref="L11:L20" si="0">I11*100/E11</f>
        <v>97.317283980582786</v>
      </c>
      <c r="M11" s="122">
        <v>0.35</v>
      </c>
      <c r="N11" s="13"/>
      <c r="O11" s="13">
        <f>G11-D11</f>
        <v>-6.9999999999993179E-2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167.53</v>
      </c>
      <c r="H12" s="3">
        <f>Лист1!H12</f>
        <v>-3.6000000000001371E-2</v>
      </c>
      <c r="I12" s="3">
        <f t="shared" ref="I12:I20" si="2">E12-H12</f>
        <v>3.4760000000000013</v>
      </c>
      <c r="J12" s="3">
        <f>Лист1!J12</f>
        <v>0.35</v>
      </c>
      <c r="K12" s="3">
        <f t="shared" ref="K12:K20" si="3">J12</f>
        <v>0.35</v>
      </c>
      <c r="L12" s="41">
        <f t="shared" si="0"/>
        <v>101.04651162790702</v>
      </c>
      <c r="M12" s="122">
        <v>0.8</v>
      </c>
      <c r="N12" s="13"/>
      <c r="O12" s="13">
        <f t="shared" ref="O12:O68" si="4">G12-D12</f>
        <v>3.0000000000001137E-2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163.97</v>
      </c>
      <c r="H13" s="3">
        <f>Лист1!H13</f>
        <v>6.6000000000002501E-2</v>
      </c>
      <c r="I13" s="3">
        <f t="shared" si="2"/>
        <v>1.4339999999999975</v>
      </c>
      <c r="J13" s="3">
        <f>Лист1!J13</f>
        <v>0.75</v>
      </c>
      <c r="K13" s="3">
        <f>J13</f>
        <v>0.75</v>
      </c>
      <c r="L13" s="41">
        <f t="shared" si="0"/>
        <v>95.599999999999838</v>
      </c>
      <c r="M13" s="122">
        <v>0.95</v>
      </c>
      <c r="N13" s="13"/>
      <c r="O13" s="13">
        <f t="shared" si="4"/>
        <v>-3.0000000000001137E-2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</v>
      </c>
      <c r="H14" s="3">
        <f>Лист1!H14</f>
        <v>0</v>
      </c>
      <c r="I14" s="3">
        <f t="shared" si="2"/>
        <v>16.96</v>
      </c>
      <c r="J14" s="3">
        <f>Лист1!J14</f>
        <v>2</v>
      </c>
      <c r="K14" s="3">
        <f t="shared" si="3"/>
        <v>2</v>
      </c>
      <c r="L14" s="41">
        <f t="shared" si="0"/>
        <v>100</v>
      </c>
      <c r="M14" s="122">
        <v>1.5</v>
      </c>
      <c r="N14" s="13"/>
      <c r="O14" s="13">
        <f t="shared" si="4"/>
        <v>0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144.44999999999999</v>
      </c>
      <c r="H15" s="3">
        <f>Лист1!H15</f>
        <v>-8.249999999997186E-2</v>
      </c>
      <c r="I15" s="3">
        <f t="shared" si="2"/>
        <v>2.502499999999972</v>
      </c>
      <c r="J15" s="3">
        <f>Лист1!J15</f>
        <v>2</v>
      </c>
      <c r="K15" s="3">
        <f t="shared" si="3"/>
        <v>2</v>
      </c>
      <c r="L15" s="41">
        <f t="shared" si="0"/>
        <v>103.40909090908976</v>
      </c>
      <c r="M15" s="122">
        <v>1.7</v>
      </c>
      <c r="N15" s="13"/>
      <c r="O15" s="13">
        <f t="shared" si="4"/>
        <v>4.9999999999982947E-2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131.54</v>
      </c>
      <c r="H17" s="3">
        <f>Лист1!H17</f>
        <v>0.19620000000000742</v>
      </c>
      <c r="I17" s="3">
        <f t="shared" si="2"/>
        <v>3.0737999999999928</v>
      </c>
      <c r="J17" s="3">
        <f>Лист1!J17</f>
        <v>2.34</v>
      </c>
      <c r="K17" s="3">
        <f t="shared" si="3"/>
        <v>2.34</v>
      </c>
      <c r="L17" s="41">
        <f t="shared" si="0"/>
        <v>93.999999999999773</v>
      </c>
      <c r="M17" s="122">
        <v>2.25</v>
      </c>
      <c r="N17" s="13"/>
      <c r="O17" s="13">
        <f t="shared" si="4"/>
        <v>-6.0000000000002274E-2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</v>
      </c>
      <c r="H18" s="3">
        <f>Лист1!H18</f>
        <v>7.000000000000596E-2</v>
      </c>
      <c r="I18" s="3">
        <f t="shared" si="2"/>
        <v>1.6799999999999939</v>
      </c>
      <c r="J18" s="3">
        <f>Лист1!J18</f>
        <v>4.24</v>
      </c>
      <c r="K18" s="3">
        <f t="shared" si="3"/>
        <v>4.24</v>
      </c>
      <c r="L18" s="41">
        <f t="shared" si="0"/>
        <v>95.999999999999659</v>
      </c>
      <c r="M18" s="122">
        <v>2.2999999999999998</v>
      </c>
      <c r="N18" s="13"/>
      <c r="O18" s="13">
        <f t="shared" si="4"/>
        <v>-0.10000000000000853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113.94</v>
      </c>
      <c r="H19" s="3">
        <f>Лист1!H19</f>
        <v>-0.25519999999994919</v>
      </c>
      <c r="I19" s="3">
        <f t="shared" si="2"/>
        <v>15.955199999999948</v>
      </c>
      <c r="J19" s="3">
        <f>Лист1!J19</f>
        <v>2.7</v>
      </c>
      <c r="K19" s="3">
        <f>J19</f>
        <v>2.7</v>
      </c>
      <c r="L19" s="41">
        <f t="shared" si="0"/>
        <v>101.62547770700604</v>
      </c>
      <c r="M19" s="122">
        <v>2.4500000000000002</v>
      </c>
      <c r="N19" s="13"/>
      <c r="O19" s="13">
        <f t="shared" si="4"/>
        <v>3.9999999999992042E-2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99.71</v>
      </c>
      <c r="H20" s="3">
        <f>Лист1!H20</f>
        <v>0.1700000000000145</v>
      </c>
      <c r="I20" s="3">
        <f t="shared" si="2"/>
        <v>3.5799999999999854</v>
      </c>
      <c r="J20" s="3">
        <f>Лист1!J20</f>
        <v>2</v>
      </c>
      <c r="K20" s="3">
        <f t="shared" si="3"/>
        <v>2</v>
      </c>
      <c r="L20" s="41">
        <f t="shared" si="0"/>
        <v>95.466666666666271</v>
      </c>
      <c r="M20" s="122">
        <v>2.5</v>
      </c>
      <c r="N20" s="13"/>
      <c r="O20" s="13">
        <f t="shared" si="4"/>
        <v>-0.10000000000000853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0.34955580000008646</v>
      </c>
      <c r="I21" s="24">
        <f>SUM(I11:I20)</f>
        <v>58.240444199999907</v>
      </c>
      <c r="J21" s="23"/>
      <c r="K21" s="23"/>
      <c r="L21" s="29">
        <f>I21*100/E21</f>
        <v>99.40338658474127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192.08</v>
      </c>
      <c r="H26" s="3">
        <f>Лист1!H26</f>
        <v>0.27299999999999186</v>
      </c>
      <c r="I26" s="3">
        <f t="shared" si="6"/>
        <v>0.79700000000000815</v>
      </c>
      <c r="J26" s="3">
        <f>Лист1!J26</f>
        <v>0.01</v>
      </c>
      <c r="K26" s="3">
        <f t="shared" si="7"/>
        <v>0.01</v>
      </c>
      <c r="L26" s="41">
        <f t="shared" si="9"/>
        <v>74.485981308411965</v>
      </c>
      <c r="M26" s="122">
        <v>0.01</v>
      </c>
      <c r="N26" s="13"/>
      <c r="O26" s="13">
        <f t="shared" si="4"/>
        <v>-0.41999999999998749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0.12</v>
      </c>
      <c r="K27" s="3">
        <f t="shared" si="7"/>
        <v>0.12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0.15</v>
      </c>
      <c r="K28" s="138">
        <f t="shared" si="7"/>
        <v>0.15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0.54829999999996359</v>
      </c>
      <c r="I29" s="24">
        <f>I23+I24+I25+I26+I27+I28</f>
        <v>9.9357000000000362</v>
      </c>
      <c r="J29" s="24"/>
      <c r="K29" s="24"/>
      <c r="L29" s="29">
        <f>I29*100/E29</f>
        <v>94.770125906143036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189.47</v>
      </c>
      <c r="H31" s="3">
        <f>Лист1!H31</f>
        <v>1.7100000000000646E-2</v>
      </c>
      <c r="I31" s="3">
        <f>E31-H31</f>
        <v>1.1728999999999994</v>
      </c>
      <c r="J31" s="3">
        <f>Лист1!J31</f>
        <v>0.03</v>
      </c>
      <c r="K31" s="3">
        <f>J31</f>
        <v>0.03</v>
      </c>
      <c r="L31" s="41">
        <f t="shared" ref="L31:L33" si="11">I31*100/E31</f>
        <v>98.563025210083978</v>
      </c>
      <c r="M31" s="122">
        <v>0.05</v>
      </c>
      <c r="N31" s="13"/>
      <c r="O31" s="13">
        <f t="shared" si="4"/>
        <v>-3.0000000000001137E-2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185.49</v>
      </c>
      <c r="H32" s="3">
        <f>Лист1!H32</f>
        <v>1.0399999999990542E-2</v>
      </c>
      <c r="I32" s="3">
        <f>E32-H32</f>
        <v>1.8196000000000094</v>
      </c>
      <c r="J32" s="3">
        <f>Лист1!J32</f>
        <v>0.02</v>
      </c>
      <c r="K32" s="3">
        <f>J32</f>
        <v>0.02</v>
      </c>
      <c r="L32" s="41">
        <f t="shared" si="11"/>
        <v>99.431693989071547</v>
      </c>
      <c r="M32" s="122">
        <v>0.06</v>
      </c>
      <c r="N32" s="13"/>
      <c r="O32" s="13">
        <f t="shared" si="4"/>
        <v>-9.9999999999909051E-3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0.05</v>
      </c>
      <c r="K33" s="138">
        <f>J33</f>
        <v>0.05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2.7499999999991188E-2</v>
      </c>
      <c r="I34" s="24">
        <f>SUM(I31:I33)</f>
        <v>4.0125000000000082</v>
      </c>
      <c r="J34" s="24"/>
      <c r="K34" s="24"/>
      <c r="L34" s="29">
        <f>I34*100/E34</f>
        <v>99.319306930693259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181.87</v>
      </c>
      <c r="H36" s="3">
        <f>Лист1!H36</f>
        <v>0.42020999999999697</v>
      </c>
      <c r="I36" s="3">
        <f>E36-H36</f>
        <v>0.6597900000000031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61.091666666666953</v>
      </c>
      <c r="M36" s="55">
        <v>0.04</v>
      </c>
      <c r="N36" s="13"/>
      <c r="O36" s="13">
        <f t="shared" si="4"/>
        <v>-0.62999999999999545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176.7</v>
      </c>
      <c r="H37" s="3">
        <f>Лист1!H37</f>
        <v>0.18840000000000712</v>
      </c>
      <c r="I37" s="3">
        <f>E37-H37</f>
        <v>1.2215999999999929</v>
      </c>
      <c r="J37" s="3">
        <f>Лист1!J37</f>
        <v>0.01</v>
      </c>
      <c r="K37" s="133">
        <f>J37</f>
        <v>0.01</v>
      </c>
      <c r="L37" s="41">
        <f t="shared" si="14"/>
        <v>86.638297872339919</v>
      </c>
      <c r="M37" s="55">
        <v>0.05</v>
      </c>
      <c r="N37" s="13"/>
      <c r="O37" s="13">
        <f t="shared" si="4"/>
        <v>-0.30000000000001137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174.97</v>
      </c>
      <c r="H38" s="3">
        <f>Лист1!H38</f>
        <v>0.15680000000000063</v>
      </c>
      <c r="I38" s="3">
        <f>E38-H38</f>
        <v>1.0131999999999992</v>
      </c>
      <c r="J38" s="3">
        <f>Лист1!J38</f>
        <v>0.02</v>
      </c>
      <c r="K38" s="133">
        <f>J38</f>
        <v>0.02</v>
      </c>
      <c r="L38" s="41">
        <f t="shared" si="14"/>
        <v>86.598290598290532</v>
      </c>
      <c r="M38" s="55">
        <v>0.06</v>
      </c>
      <c r="N38" s="13"/>
      <c r="O38" s="13">
        <f t="shared" si="4"/>
        <v>-0.28000000000000114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0.7654100000000047</v>
      </c>
      <c r="I39" s="151">
        <f>SUM(I36:I38)</f>
        <v>2.8945899999999956</v>
      </c>
      <c r="J39" s="24"/>
      <c r="K39" s="152"/>
      <c r="L39" s="29">
        <f>I39*100/E39</f>
        <v>79.087158469945223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</v>
      </c>
      <c r="H45" s="133">
        <f>Лист1!H45</f>
        <v>0.09</v>
      </c>
      <c r="I45" s="133">
        <f t="shared" si="18"/>
        <v>0.98000000000000009</v>
      </c>
      <c r="J45" s="133">
        <f>Лист1!J45</f>
        <v>0.3</v>
      </c>
      <c r="K45" s="133">
        <f t="shared" ref="K45:K50" si="20">J45</f>
        <v>0.3</v>
      </c>
      <c r="L45" s="161">
        <f t="shared" si="17"/>
        <v>91.588785046728987</v>
      </c>
      <c r="M45" s="162">
        <v>0.25</v>
      </c>
      <c r="N45" s="13"/>
      <c r="O45" s="13">
        <f t="shared" si="4"/>
        <v>-0.30000000000001137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0.3</v>
      </c>
      <c r="K48" s="3">
        <f t="shared" si="20"/>
        <v>0.3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163.03</v>
      </c>
      <c r="H49" s="3">
        <f>Лист1!H49</f>
        <v>-3.0600000000001161E-2</v>
      </c>
      <c r="I49" s="3">
        <f t="shared" si="18"/>
        <v>2.5306000000000011</v>
      </c>
      <c r="J49" s="3">
        <f>Лист1!J49</f>
        <v>0.3</v>
      </c>
      <c r="K49" s="3">
        <f t="shared" si="20"/>
        <v>0.3</v>
      </c>
      <c r="L49" s="41">
        <f t="shared" si="17"/>
        <v>101.22400000000005</v>
      </c>
      <c r="M49" s="122">
        <v>0.45</v>
      </c>
      <c r="N49" s="13"/>
      <c r="O49" s="13">
        <f t="shared" si="4"/>
        <v>3.0000000000001137E-2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</v>
      </c>
      <c r="H50" s="3">
        <f>Лист1!H50</f>
        <v>-0.31200000000000444</v>
      </c>
      <c r="I50" s="3">
        <f t="shared" si="18"/>
        <v>1.5920000000000045</v>
      </c>
      <c r="J50" s="3">
        <f>Лист1!J50</f>
        <v>0.4</v>
      </c>
      <c r="K50" s="138">
        <f t="shared" si="20"/>
        <v>0.4</v>
      </c>
      <c r="L50" s="41">
        <f t="shared" si="17"/>
        <v>124.37500000000034</v>
      </c>
      <c r="M50" s="122">
        <v>0.5</v>
      </c>
      <c r="N50" s="13"/>
      <c r="O50" s="13">
        <f t="shared" si="4"/>
        <v>0.40000000000000568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0.43159999999999971</v>
      </c>
      <c r="I51" s="24">
        <f>I41+I42+I43+I44+I45+I46+I47+I48+I49+I50</f>
        <v>14.968399999999999</v>
      </c>
      <c r="J51" s="24"/>
      <c r="K51" s="166"/>
      <c r="L51" s="29">
        <f>I51*100/E51</f>
        <v>97.197402597402586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7" t="s">
        <v>2</v>
      </c>
      <c r="D54" s="238"/>
      <c r="E54" s="239"/>
      <c r="F54" s="240" t="s">
        <v>3</v>
      </c>
      <c r="G54" s="241"/>
      <c r="H54" s="242"/>
      <c r="I54" s="242"/>
      <c r="J54" s="242"/>
      <c r="K54" s="243"/>
      <c r="L54" s="222" t="s">
        <v>4</v>
      </c>
      <c r="M54" s="244" t="s">
        <v>5</v>
      </c>
      <c r="N54" s="13"/>
      <c r="O54" s="13"/>
    </row>
    <row r="55" spans="1:20" s="5" customFormat="1" ht="14.1" customHeight="1" x14ac:dyDescent="0.25">
      <c r="A55" s="107"/>
      <c r="B55" s="22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2" t="s">
        <v>83</v>
      </c>
      <c r="L55" s="234"/>
      <c r="M55" s="245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4"/>
      <c r="L56" s="234"/>
      <c r="M56" s="245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4"/>
      <c r="L57" s="234"/>
      <c r="M57" s="245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35"/>
      <c r="L58" s="235"/>
      <c r="M58" s="246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211.16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-0.34000000000000341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188.78</v>
      </c>
      <c r="H61" s="3">
        <f>Лист1!H61</f>
        <v>0.43</v>
      </c>
      <c r="I61" s="3">
        <f>E61-H61</f>
        <v>1.1500000000000001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72.784810126582286</v>
      </c>
      <c r="M61" s="122">
        <v>0.06</v>
      </c>
      <c r="N61" s="13"/>
      <c r="O61" s="13">
        <f t="shared" si="4"/>
        <v>-0.41999999999998749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184.23</v>
      </c>
      <c r="H62" s="3">
        <f>Лист1!H62</f>
        <v>0.28999999999999998</v>
      </c>
      <c r="I62" s="3">
        <f>E62-H62</f>
        <v>1.1599999999999999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79.999999999999986</v>
      </c>
      <c r="M62" s="122">
        <v>7.0000000000000007E-2</v>
      </c>
      <c r="N62" s="13"/>
      <c r="O62" s="13">
        <f t="shared" si="4"/>
        <v>-0.27000000000001023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97.9</v>
      </c>
      <c r="H64" s="3">
        <f>Лист1!H64</f>
        <v>8.7359999999991486E-2</v>
      </c>
      <c r="I64" s="3">
        <f>E64-H64</f>
        <v>2.4126400000000086</v>
      </c>
      <c r="J64" s="3">
        <f>Лист1!J64</f>
        <v>0.15</v>
      </c>
      <c r="K64" s="3">
        <f>J64</f>
        <v>0.15</v>
      </c>
      <c r="L64" s="41">
        <f t="shared" si="22"/>
        <v>96.505600000000342</v>
      </c>
      <c r="M64" s="122">
        <v>0.15</v>
      </c>
      <c r="N64" s="13"/>
      <c r="O64" s="13">
        <f t="shared" si="4"/>
        <v>-6.9999999999993179E-2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1.3373599999999914</v>
      </c>
      <c r="I65" s="24">
        <f>I53+I60+I61+I62+I64</f>
        <v>6.3326400000000085</v>
      </c>
      <c r="J65" s="24"/>
      <c r="K65" s="24"/>
      <c r="L65" s="29">
        <f>I65*100/E65</f>
        <v>67.584204909285049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</v>
      </c>
      <c r="H71" s="3">
        <f>Лист1!H71</f>
        <v>1.2984000000000033</v>
      </c>
      <c r="I71" s="3">
        <f>E71-H71</f>
        <v>0.1215999999999966</v>
      </c>
      <c r="J71" s="38">
        <f>Лист1!J71</f>
        <v>0</v>
      </c>
      <c r="K71" s="38">
        <f t="shared" ref="K71" si="27">J71</f>
        <v>0</v>
      </c>
      <c r="L71" s="41">
        <f>I71*100/E71</f>
        <v>8.5633802816899021</v>
      </c>
      <c r="M71" s="174">
        <v>0.05</v>
      </c>
      <c r="N71" s="13"/>
      <c r="O71" s="13">
        <f t="shared" si="26"/>
        <v>-2.4000000000000057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157.97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-2.0300000000000011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6.8631258000000983</v>
      </c>
      <c r="I79" s="24">
        <f>I21+I29+I34+I39+I51+I65+I67+I68+I71+I73+I77+I75</f>
        <v>105.31087419999989</v>
      </c>
      <c r="J79" s="24"/>
      <c r="K79" s="24"/>
      <c r="L79" s="29">
        <f>I79*100/E79</f>
        <v>92.480174754553175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26" t="s">
        <v>90</v>
      </c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175.6</v>
      </c>
      <c r="H81" s="3">
        <f>(D81-G81)*10000*C81/1000000</f>
        <v>0.93584000000001344</v>
      </c>
      <c r="I81" s="3">
        <f>E81-H81</f>
        <v>1.4241599999999863</v>
      </c>
      <c r="J81" s="95">
        <f>Лист1!J77</f>
        <v>0.02</v>
      </c>
      <c r="K81" s="95">
        <f>J81</f>
        <v>0.02</v>
      </c>
      <c r="L81" s="26">
        <f>I81*100/E81</f>
        <v>60.345762711863827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</v>
      </c>
      <c r="H82" s="3">
        <f>(D82-G82)*10000*C82/1000000</f>
        <v>1.0170000000000385</v>
      </c>
      <c r="I82" s="3">
        <f>E82-H82</f>
        <v>3.0429999999999611</v>
      </c>
      <c r="J82" s="17">
        <f>Лист1!J78</f>
        <v>4.2000000000000003E-2</v>
      </c>
      <c r="K82" s="17">
        <f>J82</f>
        <v>4.2000000000000003E-2</v>
      </c>
      <c r="L82" s="26">
        <f>I82*100/E82</f>
        <v>74.950738916255204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2.8573400000000522</v>
      </c>
      <c r="I84" s="24">
        <f>SUM(I81:I83)</f>
        <v>4.5626599999999478</v>
      </c>
      <c r="J84" s="24"/>
      <c r="K84" s="24"/>
      <c r="L84" s="29">
        <f>I84*100/E84</f>
        <v>61.491374663072072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2025-03-11T09:08:13Z</cp:lastPrinted>
  <dcterms:created xsi:type="dcterms:W3CDTF">2023-05-23T07:28:04Z</dcterms:created>
  <dcterms:modified xsi:type="dcterms:W3CDTF">2025-03-11T09:09:53Z</dcterms:modified>
</cp:coreProperties>
</file>