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210" yWindow="-75" windowWidth="12330" windowHeight="11265"/>
  </bookViews>
  <sheets>
    <sheet name="Лист1" sheetId="1" r:id="rId1"/>
    <sheet name="повна" sheetId="4" r:id="rId2"/>
    <sheet name="Лист2" sheetId="2" r:id="rId3"/>
    <sheet name="Лист3" sheetId="3" r:id="rId4"/>
  </sheets>
  <definedNames>
    <definedName name="_xlnm.Print_Area" localSheetId="0">Лист1!$A$5:$M$84</definedName>
  </definedNames>
  <calcPr calcId="145621"/>
</workbook>
</file>

<file path=xl/calcChain.xml><?xml version="1.0" encoding="utf-8"?>
<calcChain xmlns="http://schemas.openxmlformats.org/spreadsheetml/2006/main">
  <c r="H81" i="1" l="1"/>
  <c r="K57" i="1"/>
  <c r="I57" i="1"/>
  <c r="H82" i="1" l="1"/>
  <c r="I79" i="4" l="1"/>
  <c r="I66" i="1" l="1"/>
  <c r="L81" i="4" l="1"/>
  <c r="H45" i="1" l="1"/>
  <c r="H24" i="1"/>
  <c r="N63" i="1" l="1"/>
  <c r="H35" i="4" l="1"/>
  <c r="N15" i="4"/>
  <c r="H42" i="1" l="1"/>
  <c r="D77" i="4" l="1"/>
  <c r="H77" i="4"/>
  <c r="G23" i="4" l="1"/>
  <c r="G22" i="4"/>
  <c r="G21" i="4"/>
  <c r="G20" i="4"/>
  <c r="G19" i="4"/>
  <c r="N86" i="4" l="1"/>
  <c r="N85" i="4"/>
  <c r="N12" i="4"/>
  <c r="N62" i="4" s="1"/>
  <c r="N75" i="4" l="1"/>
  <c r="N72" i="4"/>
  <c r="N71" i="4"/>
  <c r="N68" i="4"/>
  <c r="N67" i="4"/>
  <c r="N66" i="4"/>
  <c r="N65" i="4"/>
  <c r="N64" i="4"/>
  <c r="N54" i="4"/>
  <c r="N53" i="4"/>
  <c r="N52" i="4"/>
  <c r="N51" i="4"/>
  <c r="N50" i="4"/>
  <c r="N49" i="4"/>
  <c r="N48" i="4"/>
  <c r="N47" i="4"/>
  <c r="N46" i="4"/>
  <c r="N45" i="4"/>
  <c r="N42" i="4"/>
  <c r="N41" i="4"/>
  <c r="N40" i="4"/>
  <c r="N37" i="4"/>
  <c r="N36" i="4"/>
  <c r="N35" i="4"/>
  <c r="N32" i="4"/>
  <c r="N31" i="4"/>
  <c r="N30" i="4"/>
  <c r="N29" i="4"/>
  <c r="N28" i="4"/>
  <c r="N27" i="4"/>
  <c r="N24" i="4"/>
  <c r="N23" i="4"/>
  <c r="N22" i="4"/>
  <c r="N21" i="4"/>
  <c r="N20" i="4"/>
  <c r="N19" i="4"/>
  <c r="N18" i="4"/>
  <c r="N17" i="4"/>
  <c r="N16" i="4"/>
  <c r="C25" i="1" l="1"/>
  <c r="E25" i="1"/>
  <c r="K19" i="1" l="1"/>
  <c r="F23" i="1" l="1"/>
  <c r="F21" i="1"/>
  <c r="F17" i="1"/>
  <c r="F15" i="1"/>
  <c r="H72" i="1"/>
  <c r="H68" i="1"/>
  <c r="I82" i="1" l="1"/>
  <c r="H27" i="4" l="1"/>
  <c r="I27" i="4" s="1"/>
  <c r="H86" i="4" l="1"/>
  <c r="I86" i="4" s="1"/>
  <c r="H16" i="1" l="1"/>
  <c r="I46" i="1" l="1"/>
  <c r="F21" i="4" l="1"/>
  <c r="F23" i="4"/>
  <c r="F15" i="4"/>
  <c r="K48" i="1" l="1"/>
  <c r="K47" i="1"/>
  <c r="H48" i="4" l="1"/>
  <c r="I75" i="1" l="1"/>
  <c r="L75" i="1" s="1"/>
  <c r="I72" i="1"/>
  <c r="H21" i="1" l="1"/>
  <c r="H21" i="4" s="1"/>
  <c r="K17" i="1" l="1"/>
  <c r="I24" i="1" l="1"/>
  <c r="H24" i="4"/>
  <c r="H77" i="1" l="1"/>
  <c r="H46" i="4" l="1"/>
  <c r="H42" i="4"/>
  <c r="K16" i="1" l="1"/>
  <c r="K23" i="1" l="1"/>
  <c r="K24" i="1" l="1"/>
  <c r="K22" i="1"/>
  <c r="K21" i="1"/>
  <c r="G18" i="4" l="1"/>
  <c r="H40" i="1" l="1"/>
  <c r="E69" i="4" l="1"/>
  <c r="E69" i="1"/>
  <c r="E83" i="4"/>
  <c r="K71" i="4" l="1"/>
  <c r="I65" i="1" l="1"/>
  <c r="H51" i="1" l="1"/>
  <c r="C73" i="1" l="1"/>
  <c r="C69" i="1"/>
  <c r="C55" i="1"/>
  <c r="C43" i="1"/>
  <c r="C38" i="1"/>
  <c r="C33" i="1"/>
  <c r="E33" i="4"/>
  <c r="E25" i="4"/>
  <c r="C83" i="4"/>
  <c r="E88" i="4"/>
  <c r="C88" i="4"/>
  <c r="E43" i="4"/>
  <c r="E38" i="4"/>
  <c r="E73" i="4"/>
  <c r="C73" i="4"/>
  <c r="C69" i="4"/>
  <c r="C55" i="4"/>
  <c r="C43" i="4"/>
  <c r="C38" i="4"/>
  <c r="C33" i="4"/>
  <c r="C25" i="4"/>
  <c r="C79" i="1" l="1"/>
  <c r="I71" i="1"/>
  <c r="L71" i="1" s="1"/>
  <c r="F67" i="1"/>
  <c r="F67" i="4"/>
  <c r="H75" i="4" l="1"/>
  <c r="I75" i="4" s="1"/>
  <c r="I77" i="4"/>
  <c r="O77" i="4" l="1"/>
  <c r="AG77" i="4"/>
  <c r="O75" i="4"/>
  <c r="AG75" i="4"/>
  <c r="E55" i="1" l="1"/>
  <c r="E55" i="4"/>
  <c r="F79" i="4"/>
  <c r="O79" i="4" l="1"/>
  <c r="AG79" i="4"/>
  <c r="J87" i="4" l="1"/>
  <c r="J86" i="4"/>
  <c r="K86" i="4" s="1"/>
  <c r="J85" i="4"/>
  <c r="K85" i="4" s="1"/>
  <c r="G87" i="4"/>
  <c r="H87" i="4" s="1"/>
  <c r="G86" i="4"/>
  <c r="G85" i="4"/>
  <c r="H85" i="4" s="1"/>
  <c r="I85" i="4" s="1"/>
  <c r="L85" i="4" s="1"/>
  <c r="F87" i="4"/>
  <c r="F86" i="4"/>
  <c r="F85" i="4"/>
  <c r="K82" i="1"/>
  <c r="L82" i="1"/>
  <c r="E84" i="1"/>
  <c r="H83" i="1"/>
  <c r="I83" i="1" s="1"/>
  <c r="L83" i="1" s="1"/>
  <c r="F83" i="1"/>
  <c r="F82" i="1"/>
  <c r="K81" i="1"/>
  <c r="F81" i="1"/>
  <c r="H88" i="4" l="1"/>
  <c r="H84" i="1"/>
  <c r="I81" i="1"/>
  <c r="I84" i="1" s="1"/>
  <c r="L84" i="1" s="1"/>
  <c r="I87" i="4"/>
  <c r="L87" i="4" s="1"/>
  <c r="L86" i="4" l="1"/>
  <c r="I88" i="4"/>
  <c r="L81" i="1"/>
  <c r="K81" i="4"/>
  <c r="L88" i="4" l="1"/>
  <c r="AG88" i="4"/>
  <c r="H36" i="1"/>
  <c r="H36" i="4" s="1"/>
  <c r="E43" i="1"/>
  <c r="E38" i="1"/>
  <c r="E33" i="1"/>
  <c r="H30" i="1" l="1"/>
  <c r="H30" i="4" s="1"/>
  <c r="H29" i="1"/>
  <c r="H28" i="1" l="1"/>
  <c r="H28" i="4" s="1"/>
  <c r="I29" i="1" l="1"/>
  <c r="H35" i="1" l="1"/>
  <c r="H32" i="1"/>
  <c r="H31" i="1"/>
  <c r="H23" i="1"/>
  <c r="H23" i="4" s="1"/>
  <c r="H15" i="1"/>
  <c r="H22" i="1"/>
  <c r="H22" i="4" s="1"/>
  <c r="H15" i="4" l="1"/>
  <c r="H33" i="1"/>
  <c r="I47" i="1"/>
  <c r="I48" i="1" l="1"/>
  <c r="I81" i="4" l="1"/>
  <c r="O81" i="4" l="1"/>
  <c r="AG81" i="4"/>
  <c r="K51" i="1"/>
  <c r="G15" i="4" l="1"/>
  <c r="I49" i="1" l="1"/>
  <c r="I77" i="1"/>
  <c r="E73" i="1"/>
  <c r="E79" i="1" s="1"/>
  <c r="L24" i="1" l="1"/>
  <c r="I50" i="1"/>
  <c r="H69" i="1"/>
  <c r="H41" i="1" l="1"/>
  <c r="L29" i="1" l="1"/>
  <c r="I32" i="1"/>
  <c r="I31" i="1" l="1"/>
  <c r="H18" i="1" l="1"/>
  <c r="H18" i="4" s="1"/>
  <c r="I18" i="4" s="1"/>
  <c r="H19" i="1" l="1"/>
  <c r="H37" i="1"/>
  <c r="H37" i="4" l="1"/>
  <c r="H38" i="4" s="1"/>
  <c r="H38" i="1"/>
  <c r="I30" i="1"/>
  <c r="I33" i="1" s="1"/>
  <c r="L30" i="1" l="1"/>
  <c r="L33" i="1"/>
  <c r="L27" i="1"/>
  <c r="H54" i="1" l="1"/>
  <c r="H53" i="1"/>
  <c r="H52" i="1"/>
  <c r="I51" i="1"/>
  <c r="H43" i="1"/>
  <c r="H20" i="1"/>
  <c r="H20" i="4" s="1"/>
  <c r="H17" i="1"/>
  <c r="H25" i="1" l="1"/>
  <c r="H17" i="4"/>
  <c r="I53" i="1"/>
  <c r="I54" i="1"/>
  <c r="H55" i="1"/>
  <c r="I52" i="1"/>
  <c r="I55" i="1" l="1"/>
  <c r="L55" i="1" s="1"/>
  <c r="K29" i="1"/>
  <c r="K53" i="1" l="1"/>
  <c r="I16" i="1"/>
  <c r="L16" i="1" s="1"/>
  <c r="I17" i="1" l="1"/>
  <c r="L17" i="1" s="1"/>
  <c r="K18" i="1" l="1"/>
  <c r="J72" i="4" l="1"/>
  <c r="J15" i="4"/>
  <c r="H72" i="4"/>
  <c r="H73" i="4" s="1"/>
  <c r="H65" i="4"/>
  <c r="H64" i="4"/>
  <c r="H57" i="4"/>
  <c r="H50" i="4"/>
  <c r="H49" i="4"/>
  <c r="H47" i="4"/>
  <c r="H45" i="4"/>
  <c r="G77" i="4"/>
  <c r="G75" i="4"/>
  <c r="G72" i="4"/>
  <c r="G68" i="4"/>
  <c r="G66" i="4"/>
  <c r="G65" i="4"/>
  <c r="G64" i="4"/>
  <c r="G57" i="4"/>
  <c r="G54" i="4"/>
  <c r="G53" i="4"/>
  <c r="G52" i="4"/>
  <c r="G51" i="4"/>
  <c r="G50" i="4"/>
  <c r="G49" i="4"/>
  <c r="G48" i="4"/>
  <c r="G47" i="4"/>
  <c r="G46" i="4"/>
  <c r="G45" i="4"/>
  <c r="B7" i="4" l="1"/>
  <c r="F81" i="4" l="1"/>
  <c r="F77" i="4"/>
  <c r="F75" i="4"/>
  <c r="F72" i="4"/>
  <c r="F71" i="4"/>
  <c r="F68" i="4"/>
  <c r="F66" i="4"/>
  <c r="F65" i="4"/>
  <c r="F64" i="4"/>
  <c r="F57" i="4"/>
  <c r="F54" i="4"/>
  <c r="F53" i="4"/>
  <c r="F52" i="4"/>
  <c r="F51" i="4"/>
  <c r="F50" i="4"/>
  <c r="F49" i="4"/>
  <c r="F48" i="4"/>
  <c r="F47" i="4"/>
  <c r="F46" i="4"/>
  <c r="F45" i="4"/>
  <c r="F42" i="4"/>
  <c r="F41" i="4"/>
  <c r="F40" i="4"/>
  <c r="F37" i="4"/>
  <c r="F36" i="4"/>
  <c r="F35" i="4"/>
  <c r="F32" i="4"/>
  <c r="F31" i="4"/>
  <c r="F30" i="4"/>
  <c r="F29" i="4"/>
  <c r="F28" i="4"/>
  <c r="F27" i="4"/>
  <c r="F24" i="4"/>
  <c r="F22" i="4"/>
  <c r="F20" i="4"/>
  <c r="F19" i="4"/>
  <c r="F18" i="4"/>
  <c r="F17" i="4"/>
  <c r="F16" i="4"/>
  <c r="G16" i="4"/>
  <c r="G17" i="4"/>
  <c r="G24" i="4"/>
  <c r="F77" i="1"/>
  <c r="F75" i="1"/>
  <c r="F72" i="1"/>
  <c r="F68" i="1"/>
  <c r="F66" i="1"/>
  <c r="F65" i="1"/>
  <c r="F58" i="1"/>
  <c r="F57" i="1"/>
  <c r="F54" i="1"/>
  <c r="F53" i="1"/>
  <c r="F52" i="1"/>
  <c r="F51" i="1"/>
  <c r="F50" i="1"/>
  <c r="F49" i="1"/>
  <c r="F48" i="1"/>
  <c r="F47" i="1"/>
  <c r="F46" i="1"/>
  <c r="F45" i="1"/>
  <c r="F42" i="1"/>
  <c r="F41" i="1"/>
  <c r="F40" i="1"/>
  <c r="F37" i="1"/>
  <c r="F36" i="1"/>
  <c r="F35" i="1"/>
  <c r="F32" i="1"/>
  <c r="F31" i="1"/>
  <c r="F30" i="1"/>
  <c r="F29" i="1"/>
  <c r="F28" i="1"/>
  <c r="F27" i="1"/>
  <c r="H55" i="4" l="1"/>
  <c r="L46" i="1" l="1"/>
  <c r="J77" i="4"/>
  <c r="J75" i="4"/>
  <c r="J68" i="4"/>
  <c r="J66" i="4"/>
  <c r="J65" i="4"/>
  <c r="J64" i="4"/>
  <c r="J57" i="4"/>
  <c r="J49" i="4"/>
  <c r="J54" i="4"/>
  <c r="J53" i="4"/>
  <c r="J52" i="4"/>
  <c r="J51" i="4"/>
  <c r="J50" i="4"/>
  <c r="J48" i="4"/>
  <c r="J47" i="4"/>
  <c r="J46" i="4"/>
  <c r="J45" i="4"/>
  <c r="J42" i="4"/>
  <c r="J41" i="4"/>
  <c r="J40" i="4"/>
  <c r="J37" i="4"/>
  <c r="J36" i="4"/>
  <c r="J35" i="4"/>
  <c r="J32" i="4"/>
  <c r="J31" i="4"/>
  <c r="J30" i="4"/>
  <c r="J29" i="4"/>
  <c r="J28" i="4"/>
  <c r="J27" i="4"/>
  <c r="J24" i="4"/>
  <c r="J23" i="4"/>
  <c r="J22" i="4"/>
  <c r="J21" i="4"/>
  <c r="J20" i="4"/>
  <c r="J19" i="4"/>
  <c r="J18" i="4"/>
  <c r="J17" i="4"/>
  <c r="J16" i="4"/>
  <c r="K15" i="4"/>
  <c r="H66" i="4"/>
  <c r="H69" i="4" s="1"/>
  <c r="G42" i="4"/>
  <c r="G41" i="4"/>
  <c r="G40" i="4"/>
  <c r="G37" i="4"/>
  <c r="G36" i="4"/>
  <c r="G35" i="4"/>
  <c r="G32" i="4"/>
  <c r="G31" i="4"/>
  <c r="G30" i="4"/>
  <c r="G29" i="4"/>
  <c r="G28" i="4"/>
  <c r="G27" i="4"/>
  <c r="H41" i="4"/>
  <c r="K77" i="4" l="1"/>
  <c r="L77" i="4"/>
  <c r="K75" i="4"/>
  <c r="K72" i="4"/>
  <c r="I71" i="4"/>
  <c r="K68" i="4"/>
  <c r="K66" i="4"/>
  <c r="I66" i="4"/>
  <c r="L66" i="4" s="1"/>
  <c r="K65" i="4"/>
  <c r="I65" i="4"/>
  <c r="L65" i="4" s="1"/>
  <c r="K64" i="4"/>
  <c r="I64" i="4"/>
  <c r="L64" i="4" s="1"/>
  <c r="K57" i="4"/>
  <c r="I57" i="4"/>
  <c r="K54" i="4"/>
  <c r="I54" i="4"/>
  <c r="L54" i="4" s="1"/>
  <c r="K53" i="4"/>
  <c r="I53" i="4"/>
  <c r="L53" i="4" s="1"/>
  <c r="K52" i="4"/>
  <c r="K51" i="4"/>
  <c r="I51" i="4"/>
  <c r="L51" i="4" s="1"/>
  <c r="K50" i="4"/>
  <c r="I50" i="4"/>
  <c r="L50" i="4" s="1"/>
  <c r="K49" i="4"/>
  <c r="I49" i="4"/>
  <c r="L49" i="4" s="1"/>
  <c r="K48" i="4"/>
  <c r="I48" i="4"/>
  <c r="L48" i="4" s="1"/>
  <c r="K47" i="4"/>
  <c r="I47" i="4"/>
  <c r="L47" i="4" s="1"/>
  <c r="K46" i="4"/>
  <c r="I46" i="4"/>
  <c r="L46" i="4" s="1"/>
  <c r="K45" i="4"/>
  <c r="I45" i="4"/>
  <c r="K42" i="4"/>
  <c r="K41" i="4"/>
  <c r="I41" i="4"/>
  <c r="L41" i="4" s="1"/>
  <c r="K40" i="4"/>
  <c r="K37" i="4"/>
  <c r="K36" i="4"/>
  <c r="I36" i="4"/>
  <c r="L36" i="4" s="1"/>
  <c r="K35" i="4"/>
  <c r="K32" i="4"/>
  <c r="I32" i="4"/>
  <c r="L32" i="4" s="1"/>
  <c r="K31" i="4"/>
  <c r="I31" i="4"/>
  <c r="L31" i="4" s="1"/>
  <c r="K30" i="4"/>
  <c r="I30" i="4"/>
  <c r="K29" i="4"/>
  <c r="K28" i="4"/>
  <c r="L27" i="4"/>
  <c r="K27" i="4"/>
  <c r="K24" i="4"/>
  <c r="K23" i="4"/>
  <c r="I23" i="4"/>
  <c r="L23" i="4" s="1"/>
  <c r="K22" i="4"/>
  <c r="I22" i="4"/>
  <c r="L22" i="4" s="1"/>
  <c r="K21" i="4"/>
  <c r="I21" i="4"/>
  <c r="L21" i="4" s="1"/>
  <c r="K20" i="4"/>
  <c r="K19" i="4"/>
  <c r="I19" i="4"/>
  <c r="L19" i="4" s="1"/>
  <c r="K18" i="4"/>
  <c r="L18" i="4"/>
  <c r="K17" i="4"/>
  <c r="I17" i="4"/>
  <c r="L17" i="4" s="1"/>
  <c r="K16" i="4"/>
  <c r="I16" i="4"/>
  <c r="L16" i="4" s="1"/>
  <c r="L30" i="4" l="1"/>
  <c r="L45" i="4"/>
  <c r="I52" i="4"/>
  <c r="L52" i="4" s="1"/>
  <c r="I72" i="4"/>
  <c r="I73" i="4" s="1"/>
  <c r="I29" i="4"/>
  <c r="L57" i="4"/>
  <c r="L75" i="4"/>
  <c r="AG73" i="4" l="1"/>
  <c r="O73" i="4"/>
  <c r="I55" i="4"/>
  <c r="O55" i="4" s="1"/>
  <c r="L72" i="4"/>
  <c r="L29" i="4"/>
  <c r="L55" i="4" l="1"/>
  <c r="AG55" i="4"/>
  <c r="K32" i="1"/>
  <c r="I35" i="4" l="1"/>
  <c r="L77" i="1"/>
  <c r="L66" i="1"/>
  <c r="I58" i="1"/>
  <c r="L58" i="1" s="1"/>
  <c r="L54" i="1"/>
  <c r="L53" i="1"/>
  <c r="L51" i="1"/>
  <c r="I36" i="1"/>
  <c r="L36" i="1" s="1"/>
  <c r="L31" i="1"/>
  <c r="I19" i="1"/>
  <c r="L19" i="1" s="1"/>
  <c r="L57" i="1"/>
  <c r="I23" i="1"/>
  <c r="L23" i="1" s="1"/>
  <c r="I22" i="1"/>
  <c r="L22" i="1" s="1"/>
  <c r="I21" i="1"/>
  <c r="L21" i="1" s="1"/>
  <c r="I18" i="1"/>
  <c r="L18" i="1" l="1"/>
  <c r="L65" i="1"/>
  <c r="I20" i="1"/>
  <c r="L20" i="1" s="1"/>
  <c r="I20" i="4"/>
  <c r="L20" i="4" s="1"/>
  <c r="L35" i="4"/>
  <c r="I24" i="4"/>
  <c r="L24" i="4" s="1"/>
  <c r="I15" i="1"/>
  <c r="I25" i="1" l="1"/>
  <c r="L25" i="1" s="1"/>
  <c r="H25" i="4"/>
  <c r="L15" i="1"/>
  <c r="I15" i="4"/>
  <c r="I25" i="4" s="1"/>
  <c r="AG25" i="4" l="1"/>
  <c r="O25" i="4"/>
  <c r="L25" i="4"/>
  <c r="L15" i="4"/>
  <c r="K37" i="1"/>
  <c r="K31" i="1"/>
  <c r="K58" i="1" l="1"/>
  <c r="L32" i="1" l="1"/>
  <c r="L52" i="1" l="1"/>
  <c r="I40" i="1" l="1"/>
  <c r="H40" i="4"/>
  <c r="I37" i="1"/>
  <c r="L37" i="1" s="1"/>
  <c r="I68" i="1"/>
  <c r="I69" i="1" s="1"/>
  <c r="L69" i="1" s="1"/>
  <c r="L48" i="1"/>
  <c r="I40" i="4" l="1"/>
  <c r="L68" i="1"/>
  <c r="L40" i="1"/>
  <c r="I37" i="4"/>
  <c r="I38" i="4" s="1"/>
  <c r="I68" i="4"/>
  <c r="K77" i="1"/>
  <c r="K30" i="1"/>
  <c r="K27" i="1"/>
  <c r="I41" i="1"/>
  <c r="K15" i="1"/>
  <c r="K75" i="1"/>
  <c r="K72" i="1"/>
  <c r="K68" i="1"/>
  <c r="K66" i="1"/>
  <c r="K65" i="1"/>
  <c r="K54" i="1"/>
  <c r="K52" i="1"/>
  <c r="K50" i="1"/>
  <c r="K49" i="1"/>
  <c r="K46" i="1"/>
  <c r="K45" i="1"/>
  <c r="K42" i="1"/>
  <c r="K41" i="1"/>
  <c r="K40" i="1"/>
  <c r="K36" i="1"/>
  <c r="K35" i="1"/>
  <c r="I35" i="1"/>
  <c r="I38" i="1" s="1"/>
  <c r="K28" i="1"/>
  <c r="K20" i="1"/>
  <c r="I69" i="4" l="1"/>
  <c r="O69" i="4" s="1"/>
  <c r="L38" i="4"/>
  <c r="AG38" i="4"/>
  <c r="O38" i="4"/>
  <c r="L38" i="1"/>
  <c r="L40" i="4"/>
  <c r="H73" i="1"/>
  <c r="H79" i="1" s="1"/>
  <c r="L47" i="1"/>
  <c r="L72" i="1"/>
  <c r="L49" i="1"/>
  <c r="I42" i="1"/>
  <c r="I43" i="1" s="1"/>
  <c r="L43" i="1" s="1"/>
  <c r="H43" i="4"/>
  <c r="L37" i="4"/>
  <c r="L68" i="4"/>
  <c r="L45" i="1"/>
  <c r="L41" i="1"/>
  <c r="L35" i="1"/>
  <c r="L69" i="4" l="1"/>
  <c r="I73" i="1"/>
  <c r="L73" i="1" s="1"/>
  <c r="L42" i="1"/>
  <c r="L73" i="4"/>
  <c r="I42" i="4"/>
  <c r="I43" i="4" s="1"/>
  <c r="L43" i="4" l="1"/>
  <c r="AG43" i="4"/>
  <c r="I79" i="1"/>
  <c r="L79" i="1" s="1"/>
  <c r="L42" i="4"/>
  <c r="L28" i="1" l="1"/>
  <c r="I28" i="4" l="1"/>
  <c r="I33" i="4" s="1"/>
  <c r="H33" i="4"/>
  <c r="H83" i="4" s="1"/>
  <c r="O33" i="4" l="1"/>
  <c r="I83" i="4"/>
  <c r="AG33" i="4"/>
  <c r="L28" i="4"/>
  <c r="L33" i="4"/>
  <c r="AH92" i="4" l="1"/>
  <c r="O83" i="4"/>
  <c r="AG83" i="4"/>
  <c r="AH83" i="4"/>
  <c r="L83" i="4"/>
</calcChain>
</file>

<file path=xl/sharedStrings.xml><?xml version="1.0" encoding="utf-8"?>
<sst xmlns="http://schemas.openxmlformats.org/spreadsheetml/2006/main" count="271" uniqueCount="100">
  <si>
    <t xml:space="preserve">ВОДОГОСПОДАРСЬКА       ОБСТАНОВКА       НА       ВОДОСХОВИЩАХ </t>
  </si>
  <si>
    <t>У    БАСЕЙНІ       РІЧКИ      РОСЬ</t>
  </si>
  <si>
    <t>Проектні дані</t>
  </si>
  <si>
    <t xml:space="preserve">Фактичні дані         </t>
  </si>
  <si>
    <t>Наповнення%</t>
  </si>
  <si>
    <t>Розрахункові екологічні витрати, м³/с</t>
  </si>
  <si>
    <t>Водосховища</t>
  </si>
  <si>
    <t xml:space="preserve">Площа </t>
  </si>
  <si>
    <t xml:space="preserve">НПР, </t>
  </si>
  <si>
    <t xml:space="preserve">Повний </t>
  </si>
  <si>
    <t>Встанов-</t>
  </si>
  <si>
    <t>Факт.</t>
  </si>
  <si>
    <t>Вільна</t>
  </si>
  <si>
    <t>Об'єм</t>
  </si>
  <si>
    <t>При-</t>
  </si>
  <si>
    <t>об'єм,</t>
  </si>
  <si>
    <t>лений</t>
  </si>
  <si>
    <t>рівень,</t>
  </si>
  <si>
    <t>ємкість,</t>
  </si>
  <si>
    <t>плив</t>
  </si>
  <si>
    <t xml:space="preserve">     га</t>
  </si>
  <si>
    <t>м</t>
  </si>
  <si>
    <t>млн.м³</t>
  </si>
  <si>
    <t>м³/с</t>
  </si>
  <si>
    <t>р.Рось</t>
  </si>
  <si>
    <t xml:space="preserve">Косівське  </t>
  </si>
  <si>
    <t xml:space="preserve">Володарське </t>
  </si>
  <si>
    <t xml:space="preserve">Щербаківське </t>
  </si>
  <si>
    <t xml:space="preserve">Верхнє білоцерківське </t>
  </si>
  <si>
    <t>Білоцерківське середнє</t>
  </si>
  <si>
    <t>Білоцерківське нижнє</t>
  </si>
  <si>
    <t xml:space="preserve">Дибинецьке </t>
  </si>
  <si>
    <t xml:space="preserve">Богуславське </t>
  </si>
  <si>
    <t>Стеблівське</t>
  </si>
  <si>
    <t>Корсунь-Шевченківське</t>
  </si>
  <si>
    <t>разом</t>
  </si>
  <si>
    <t>р.Роська</t>
  </si>
  <si>
    <t>х</t>
  </si>
  <si>
    <t>Новоживотівське</t>
  </si>
  <si>
    <t xml:space="preserve"> Осичнянське</t>
  </si>
  <si>
    <t>Тетіївське №1</t>
  </si>
  <si>
    <t>Тетіївське №2</t>
  </si>
  <si>
    <t>Тетіївське №3</t>
  </si>
  <si>
    <t>Скибинецьке</t>
  </si>
  <si>
    <t>р.Молочна</t>
  </si>
  <si>
    <t xml:space="preserve">П'ятигірське </t>
  </si>
  <si>
    <t xml:space="preserve">Галайківське </t>
  </si>
  <si>
    <t xml:space="preserve">Лобачівське </t>
  </si>
  <si>
    <t>р.Сквирка</t>
  </si>
  <si>
    <t xml:space="preserve">Кам'яногребельське </t>
  </si>
  <si>
    <t xml:space="preserve">Пустоварівське верхнє </t>
  </si>
  <si>
    <t xml:space="preserve">Пустоварівське нижнє </t>
  </si>
  <si>
    <t xml:space="preserve"> </t>
  </si>
  <si>
    <t>р.Роставиця</t>
  </si>
  <si>
    <t xml:space="preserve">Ружинське  </t>
  </si>
  <si>
    <t xml:space="preserve">Карабчієвське  </t>
  </si>
  <si>
    <t xml:space="preserve">Трубіївське     </t>
  </si>
  <si>
    <t xml:space="preserve">Паволочське  </t>
  </si>
  <si>
    <t xml:space="preserve">Голуб'ятинське  </t>
  </si>
  <si>
    <t xml:space="preserve">Строківське     </t>
  </si>
  <si>
    <t xml:space="preserve">Чубинське </t>
  </si>
  <si>
    <t>Дулицьке</t>
  </si>
  <si>
    <t xml:space="preserve">Шамраївське </t>
  </si>
  <si>
    <t xml:space="preserve">Матюшівське </t>
  </si>
  <si>
    <t>р.Кам'янка</t>
  </si>
  <si>
    <t xml:space="preserve">Василівське </t>
  </si>
  <si>
    <t xml:space="preserve">Парипсівське  </t>
  </si>
  <si>
    <t xml:space="preserve">Почуйківське      </t>
  </si>
  <si>
    <t xml:space="preserve">Ставищенське    </t>
  </si>
  <si>
    <t xml:space="preserve">Кожанське       </t>
  </si>
  <si>
    <t xml:space="preserve">Ковалівське </t>
  </si>
  <si>
    <t>р.Протока</t>
  </si>
  <si>
    <t>Ксаверівське</t>
  </si>
  <si>
    <r>
      <t>Саливінківське</t>
    </r>
    <r>
      <rPr>
        <sz val="9"/>
        <rFont val="Times New Roman"/>
        <family val="1"/>
        <charset val="204"/>
      </rPr>
      <t xml:space="preserve">                 </t>
    </r>
  </si>
  <si>
    <t>р.Узин</t>
  </si>
  <si>
    <t xml:space="preserve">Блощинецьке </t>
  </si>
  <si>
    <t>р.Жигалка</t>
  </si>
  <si>
    <t>Северинівське</t>
  </si>
  <si>
    <t>р.Росавка</t>
  </si>
  <si>
    <t xml:space="preserve"> Карапишівське</t>
  </si>
  <si>
    <t>р.Потік</t>
  </si>
  <si>
    <t>Разом по басейну</t>
  </si>
  <si>
    <t>Ф.ПАРАМОНОВ</t>
  </si>
  <si>
    <t>Скид  м³/с</t>
  </si>
  <si>
    <t>У    БАСЕЙНІ       РІЧКИ      РОСЬ  ПОВНА</t>
  </si>
  <si>
    <t>Повний 
обєм 
млн м3</t>
  </si>
  <si>
    <t>ємкість</t>
  </si>
  <si>
    <t>рівень</t>
  </si>
  <si>
    <t>Басейн  Південний Буг р. Гнилий Тікич</t>
  </si>
  <si>
    <t>Брилівське</t>
  </si>
  <si>
    <t>Веселокутське</t>
  </si>
  <si>
    <t>Великоберезянське</t>
  </si>
  <si>
    <t>р.Росава</t>
  </si>
  <si>
    <t>Маслівське</t>
  </si>
  <si>
    <t xml:space="preserve">           </t>
  </si>
  <si>
    <t xml:space="preserve">Відхилення факт . рівня +/- відносно </t>
  </si>
  <si>
    <t xml:space="preserve">Відхилення факт . рівня +/- м відносно </t>
  </si>
  <si>
    <t xml:space="preserve">Відхилення факт . рівня м +/- відносно </t>
  </si>
  <si>
    <t xml:space="preserve">Відхилення факт . рівня м 
 +/-   відносно </t>
  </si>
  <si>
    <t>станом на 10 лютого 2026р.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</si>
</sst>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b/>
      <i/>
      <sz val="9"/>
      <color rgb="FFFF0000"/>
      <name val="Times New Roman"/>
      <family val="1"/>
      <charset val="204"/>
    </font>
    <font>
      <i/>
      <sz val="9"/>
      <name val="Times New Roman"/>
      <family val="1"/>
      <charset val="204"/>
    </font>
    <font>
      <sz val="9"/>
      <color rgb="FF002060"/>
      <name val="Times New Roman"/>
      <family val="1"/>
      <charset val="204"/>
    </font>
    <font>
      <sz val="9"/>
      <color theme="0"/>
      <name val="Times New Roman"/>
      <family val="1"/>
      <charset val="204"/>
    </font>
    <font>
      <i/>
      <sz val="9"/>
      <color rgb="FFFF0000"/>
      <name val="Times New Roman"/>
      <family val="1"/>
      <charset val="204"/>
    </font>
    <font>
      <sz val="9"/>
      <color theme="8" tint="-0.49998474074526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i/>
      <sz val="9"/>
      <color theme="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8"/>
      <color theme="0"/>
      <name val="Times New Roman"/>
      <family val="1"/>
      <charset val="204"/>
    </font>
    <font>
      <sz val="9"/>
      <color theme="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2">
    <xf numFmtId="0" fontId="0" fillId="0" borderId="0" xfId="0"/>
    <xf numFmtId="2" fontId="5" fillId="2" borderId="0" xfId="0" applyNumberFormat="1" applyFont="1" applyFill="1" applyBorder="1" applyAlignment="1">
      <alignment horizontal="center" vertical="center"/>
    </xf>
    <xf numFmtId="2" fontId="4" fillId="2" borderId="0" xfId="0" applyNumberFormat="1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/>
    </xf>
    <xf numFmtId="2" fontId="4" fillId="2" borderId="0" xfId="0" applyNumberFormat="1" applyFont="1" applyFill="1" applyBorder="1" applyAlignment="1">
      <alignment horizontal="center" vertical="center"/>
    </xf>
    <xf numFmtId="0" fontId="0" fillId="2" borderId="0" xfId="0" applyFill="1"/>
    <xf numFmtId="0" fontId="4" fillId="0" borderId="12" xfId="0" applyFont="1" applyFill="1" applyBorder="1" applyAlignment="1">
      <alignment wrapText="1"/>
    </xf>
    <xf numFmtId="0" fontId="5" fillId="0" borderId="15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4" fillId="0" borderId="13" xfId="0" applyFont="1" applyFill="1" applyBorder="1"/>
    <xf numFmtId="0" fontId="4" fillId="0" borderId="5" xfId="0" applyFont="1" applyFill="1" applyBorder="1"/>
    <xf numFmtId="0" fontId="4" fillId="0" borderId="14" xfId="0" applyFont="1" applyFill="1" applyBorder="1"/>
    <xf numFmtId="2" fontId="0" fillId="2" borderId="8" xfId="0" applyNumberFormat="1" applyFill="1" applyBorder="1"/>
    <xf numFmtId="0" fontId="4" fillId="0" borderId="12" xfId="0" applyFont="1" applyFill="1" applyBorder="1"/>
    <xf numFmtId="164" fontId="4" fillId="0" borderId="12" xfId="0" applyNumberFormat="1" applyFont="1" applyFill="1" applyBorder="1" applyAlignment="1">
      <alignment horizontal="center"/>
    </xf>
    <xf numFmtId="2" fontId="12" fillId="0" borderId="12" xfId="0" applyNumberFormat="1" applyFont="1" applyFill="1" applyBorder="1" applyAlignment="1">
      <alignment horizontal="center"/>
    </xf>
    <xf numFmtId="2" fontId="13" fillId="0" borderId="12" xfId="0" applyNumberFormat="1" applyFont="1" applyFill="1" applyBorder="1" applyAlignment="1">
      <alignment horizontal="center"/>
    </xf>
    <xf numFmtId="164" fontId="13" fillId="0" borderId="12" xfId="0" applyNumberFormat="1" applyFont="1" applyFill="1" applyBorder="1" applyAlignment="1">
      <alignment horizontal="center"/>
    </xf>
    <xf numFmtId="1" fontId="13" fillId="0" borderId="12" xfId="0" applyNumberFormat="1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2" fontId="5" fillId="0" borderId="12" xfId="0" applyNumberFormat="1" applyFont="1" applyFill="1" applyBorder="1" applyAlignment="1">
      <alignment horizontal="center"/>
    </xf>
    <xf numFmtId="2" fontId="7" fillId="0" borderId="12" xfId="0" applyNumberFormat="1" applyFont="1" applyFill="1" applyBorder="1" applyAlignment="1">
      <alignment horizontal="center"/>
    </xf>
    <xf numFmtId="164" fontId="7" fillId="0" borderId="12" xfId="0" applyNumberFormat="1" applyFont="1" applyFill="1" applyBorder="1" applyAlignment="1">
      <alignment horizontal="center"/>
    </xf>
    <xf numFmtId="165" fontId="4" fillId="0" borderId="12" xfId="0" applyNumberFormat="1" applyFont="1" applyFill="1" applyBorder="1" applyAlignment="1">
      <alignment horizontal="center"/>
    </xf>
    <xf numFmtId="1" fontId="0" fillId="2" borderId="0" xfId="0" applyNumberFormat="1" applyFill="1"/>
    <xf numFmtId="2" fontId="4" fillId="0" borderId="4" xfId="0" applyNumberFormat="1" applyFont="1" applyFill="1" applyBorder="1"/>
    <xf numFmtId="165" fontId="7" fillId="0" borderId="12" xfId="0" applyNumberFormat="1" applyFont="1" applyFill="1" applyBorder="1" applyAlignment="1">
      <alignment horizontal="center"/>
    </xf>
    <xf numFmtId="2" fontId="11" fillId="0" borderId="3" xfId="0" applyNumberFormat="1" applyFont="1" applyFill="1" applyBorder="1" applyAlignment="1">
      <alignment horizontal="center"/>
    </xf>
    <xf numFmtId="0" fontId="0" fillId="0" borderId="0" xfId="0" applyFill="1"/>
    <xf numFmtId="0" fontId="4" fillId="0" borderId="2" xfId="0" applyFont="1" applyFill="1" applyBorder="1"/>
    <xf numFmtId="0" fontId="4" fillId="0" borderId="0" xfId="0" applyFont="1" applyFill="1"/>
    <xf numFmtId="0" fontId="4" fillId="0" borderId="10" xfId="0" applyFont="1" applyFill="1" applyBorder="1"/>
    <xf numFmtId="0" fontId="4" fillId="0" borderId="3" xfId="0" applyFont="1" applyFill="1" applyBorder="1"/>
    <xf numFmtId="2" fontId="5" fillId="0" borderId="12" xfId="0" applyNumberFormat="1" applyFont="1" applyFill="1" applyBorder="1" applyAlignment="1">
      <alignment horizontal="center" vertical="center"/>
    </xf>
    <xf numFmtId="2" fontId="8" fillId="0" borderId="12" xfId="0" applyNumberFormat="1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 vertical="center"/>
    </xf>
    <xf numFmtId="2" fontId="4" fillId="0" borderId="12" xfId="0" applyNumberFormat="1" applyFont="1" applyFill="1" applyBorder="1"/>
    <xf numFmtId="0" fontId="2" fillId="0" borderId="3" xfId="0" applyFont="1" applyFill="1" applyBorder="1" applyAlignment="1">
      <alignment horizontal="center"/>
    </xf>
    <xf numFmtId="1" fontId="4" fillId="0" borderId="12" xfId="0" applyNumberFormat="1" applyFont="1" applyFill="1" applyBorder="1" applyAlignment="1">
      <alignment horizontal="center"/>
    </xf>
    <xf numFmtId="2" fontId="10" fillId="0" borderId="12" xfId="0" applyNumberFormat="1" applyFont="1" applyFill="1" applyBorder="1" applyAlignment="1">
      <alignment horizontal="center"/>
    </xf>
    <xf numFmtId="2" fontId="9" fillId="0" borderId="12" xfId="0" applyNumberFormat="1" applyFont="1" applyFill="1" applyBorder="1" applyAlignment="1">
      <alignment horizontal="center"/>
    </xf>
    <xf numFmtId="165" fontId="4" fillId="0" borderId="12" xfId="0" applyNumberFormat="1" applyFont="1" applyFill="1" applyBorder="1" applyAlignment="1">
      <alignment horizontal="center" vertical="center"/>
    </xf>
    <xf numFmtId="1" fontId="4" fillId="0" borderId="12" xfId="0" applyNumberFormat="1" applyFont="1" applyFill="1" applyBorder="1" applyAlignment="1">
      <alignment horizontal="center" vertical="center"/>
    </xf>
    <xf numFmtId="0" fontId="16" fillId="0" borderId="0" xfId="0" applyFont="1" applyFill="1"/>
    <xf numFmtId="0" fontId="6" fillId="0" borderId="0" xfId="0" applyFont="1" applyFill="1"/>
    <xf numFmtId="165" fontId="7" fillId="0" borderId="6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0" fillId="0" borderId="0" xfId="0" applyFill="1" applyBorder="1"/>
    <xf numFmtId="0" fontId="4" fillId="0" borderId="3" xfId="0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 wrapText="1"/>
    </xf>
    <xf numFmtId="0" fontId="4" fillId="0" borderId="12" xfId="0" applyFont="1" applyFill="1" applyBorder="1" applyAlignment="1">
      <alignment horizontal="center"/>
    </xf>
    <xf numFmtId="0" fontId="4" fillId="0" borderId="8" xfId="0" applyFont="1" applyFill="1" applyBorder="1"/>
    <xf numFmtId="0" fontId="2" fillId="0" borderId="10" xfId="0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 vertical="center" wrapText="1"/>
    </xf>
    <xf numFmtId="2" fontId="9" fillId="0" borderId="12" xfId="0" applyNumberFormat="1" applyFont="1" applyFill="1" applyBorder="1"/>
    <xf numFmtId="2" fontId="11" fillId="0" borderId="12" xfId="0" applyNumberFormat="1" applyFont="1" applyFill="1" applyBorder="1" applyAlignment="1">
      <alignment horizontal="center"/>
    </xf>
    <xf numFmtId="2" fontId="9" fillId="0" borderId="12" xfId="0" applyNumberFormat="1" applyFont="1" applyFill="1" applyBorder="1" applyAlignment="1">
      <alignment horizontal="center" vertical="center" wrapText="1"/>
    </xf>
    <xf numFmtId="165" fontId="4" fillId="0" borderId="12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/>
    </xf>
    <xf numFmtId="49" fontId="4" fillId="0" borderId="12" xfId="0" applyNumberFormat="1" applyFont="1" applyFill="1" applyBorder="1"/>
    <xf numFmtId="49" fontId="9" fillId="0" borderId="12" xfId="0" applyNumberFormat="1" applyFont="1" applyFill="1" applyBorder="1"/>
    <xf numFmtId="2" fontId="12" fillId="0" borderId="12" xfId="0" applyNumberFormat="1" applyFont="1" applyFill="1" applyBorder="1" applyAlignment="1">
      <alignment horizontal="center" wrapText="1"/>
    </xf>
    <xf numFmtId="2" fontId="14" fillId="0" borderId="12" xfId="0" applyNumberFormat="1" applyFont="1" applyFill="1" applyBorder="1" applyAlignment="1">
      <alignment horizontal="center"/>
    </xf>
    <xf numFmtId="165" fontId="11" fillId="0" borderId="12" xfId="0" applyNumberFormat="1" applyFont="1" applyFill="1" applyBorder="1" applyAlignment="1">
      <alignment horizontal="center"/>
    </xf>
    <xf numFmtId="2" fontId="9" fillId="0" borderId="12" xfId="0" applyNumberFormat="1" applyFont="1" applyFill="1" applyBorder="1" applyAlignment="1">
      <alignment horizontal="center" vertical="center"/>
    </xf>
    <xf numFmtId="0" fontId="5" fillId="0" borderId="12" xfId="0" applyFont="1" applyFill="1" applyBorder="1"/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9" xfId="0" applyFont="1" applyFill="1" applyBorder="1"/>
    <xf numFmtId="0" fontId="4" fillId="0" borderId="0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" xfId="0" applyFont="1" applyFill="1" applyBorder="1"/>
    <xf numFmtId="0" fontId="4" fillId="0" borderId="10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4" fillId="0" borderId="7" xfId="0" applyFont="1" applyFill="1" applyBorder="1"/>
    <xf numFmtId="0" fontId="4" fillId="0" borderId="6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/>
    </xf>
    <xf numFmtId="0" fontId="19" fillId="0" borderId="12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center" vertical="center"/>
    </xf>
    <xf numFmtId="2" fontId="19" fillId="0" borderId="12" xfId="0" applyNumberFormat="1" applyFont="1" applyFill="1" applyBorder="1" applyAlignment="1">
      <alignment horizontal="center"/>
    </xf>
    <xf numFmtId="0" fontId="20" fillId="0" borderId="3" xfId="0" applyFont="1" applyFill="1" applyBorder="1" applyAlignment="1">
      <alignment horizontal="center" vertical="center"/>
    </xf>
    <xf numFmtId="0" fontId="21" fillId="0" borderId="3" xfId="0" applyFont="1" applyFill="1" applyBorder="1"/>
    <xf numFmtId="0" fontId="7" fillId="0" borderId="12" xfId="0" applyFont="1" applyFill="1" applyBorder="1"/>
    <xf numFmtId="2" fontId="22" fillId="0" borderId="12" xfId="0" applyNumberFormat="1" applyFont="1" applyFill="1" applyBorder="1" applyAlignment="1">
      <alignment horizontal="center"/>
    </xf>
    <xf numFmtId="0" fontId="4" fillId="0" borderId="0" xfId="0" quotePrefix="1" applyFont="1" applyFill="1" applyBorder="1"/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2" fontId="5" fillId="0" borderId="4" xfId="0" applyNumberFormat="1" applyFont="1" applyFill="1" applyBorder="1"/>
    <xf numFmtId="0" fontId="2" fillId="0" borderId="0" xfId="0" applyFont="1" applyFill="1"/>
    <xf numFmtId="0" fontId="2" fillId="0" borderId="1" xfId="0" applyFont="1" applyFill="1" applyBorder="1"/>
    <xf numFmtId="0" fontId="2" fillId="0" borderId="7" xfId="0" applyFont="1" applyFill="1" applyBorder="1"/>
    <xf numFmtId="0" fontId="4" fillId="0" borderId="2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 vertical="center"/>
    </xf>
    <xf numFmtId="0" fontId="2" fillId="0" borderId="9" xfId="0" applyFont="1" applyFill="1" applyBorder="1"/>
    <xf numFmtId="0" fontId="4" fillId="0" borderId="1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2" fillId="0" borderId="3" xfId="0" applyFont="1" applyFill="1" applyBorder="1"/>
    <xf numFmtId="0" fontId="5" fillId="0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4" fillId="0" borderId="4" xfId="0" applyFont="1" applyFill="1" applyBorder="1"/>
    <xf numFmtId="0" fontId="2" fillId="0" borderId="12" xfId="0" applyFont="1" applyFill="1" applyBorder="1" applyAlignment="1">
      <alignment horizontal="center"/>
    </xf>
    <xf numFmtId="2" fontId="4" fillId="0" borderId="11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 vertical="center"/>
    </xf>
    <xf numFmtId="2" fontId="4" fillId="0" borderId="6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wrapText="1"/>
    </xf>
    <xf numFmtId="2" fontId="5" fillId="0" borderId="3" xfId="0" applyNumberFormat="1" applyFont="1" applyFill="1" applyBorder="1" applyAlignment="1">
      <alignment horizontal="center"/>
    </xf>
    <xf numFmtId="2" fontId="5" fillId="0" borderId="4" xfId="0" applyNumberFormat="1" applyFont="1" applyFill="1" applyBorder="1" applyAlignment="1">
      <alignment horizontal="center" vertical="center"/>
    </xf>
    <xf numFmtId="2" fontId="9" fillId="0" borderId="4" xfId="0" applyNumberFormat="1" applyFont="1" applyFill="1" applyBorder="1"/>
    <xf numFmtId="2" fontId="4" fillId="0" borderId="4" xfId="0" applyNumberFormat="1" applyFont="1" applyFill="1" applyBorder="1" applyAlignment="1">
      <alignment horizontal="center"/>
    </xf>
    <xf numFmtId="1" fontId="4" fillId="0" borderId="5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 wrapText="1"/>
    </xf>
    <xf numFmtId="2" fontId="4" fillId="0" borderId="9" xfId="0" applyNumberFormat="1" applyFont="1" applyFill="1" applyBorder="1" applyAlignment="1">
      <alignment horizontal="center"/>
    </xf>
    <xf numFmtId="164" fontId="4" fillId="0" borderId="9" xfId="0" applyNumberFormat="1" applyFont="1" applyFill="1" applyBorder="1" applyAlignment="1">
      <alignment horizontal="center"/>
    </xf>
    <xf numFmtId="0" fontId="4" fillId="0" borderId="15" xfId="0" applyFont="1" applyFill="1" applyBorder="1"/>
    <xf numFmtId="2" fontId="4" fillId="0" borderId="0" xfId="0" applyNumberFormat="1" applyFont="1" applyFill="1" applyBorder="1" applyAlignment="1">
      <alignment horizontal="center" vertical="center"/>
    </xf>
    <xf numFmtId="2" fontId="4" fillId="0" borderId="14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2" fontId="5" fillId="0" borderId="5" xfId="0" applyNumberFormat="1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2" fontId="4" fillId="0" borderId="11" xfId="0" applyNumberFormat="1" applyFont="1" applyFill="1" applyBorder="1" applyAlignment="1">
      <alignment horizontal="center"/>
    </xf>
    <xf numFmtId="2" fontId="9" fillId="0" borderId="11" xfId="0" applyNumberFormat="1" applyFont="1" applyFill="1" applyBorder="1" applyAlignment="1">
      <alignment horizontal="center"/>
    </xf>
    <xf numFmtId="1" fontId="4" fillId="0" borderId="13" xfId="0" applyNumberFormat="1" applyFont="1" applyFill="1" applyBorder="1" applyAlignment="1">
      <alignment horizontal="center"/>
    </xf>
    <xf numFmtId="2" fontId="9" fillId="0" borderId="4" xfId="0" applyNumberFormat="1" applyFont="1" applyFill="1" applyBorder="1" applyAlignment="1">
      <alignment horizontal="center"/>
    </xf>
    <xf numFmtId="2" fontId="4" fillId="0" borderId="5" xfId="0" applyNumberFormat="1" applyFont="1" applyFill="1" applyBorder="1" applyAlignment="1">
      <alignment horizontal="center"/>
    </xf>
    <xf numFmtId="164" fontId="7" fillId="0" borderId="1" xfId="0" applyNumberFormat="1" applyFont="1" applyFill="1" applyBorder="1" applyAlignment="1">
      <alignment horizontal="center"/>
    </xf>
    <xf numFmtId="2" fontId="7" fillId="0" borderId="2" xfId="0" applyNumberFormat="1" applyFont="1" applyFill="1" applyBorder="1" applyAlignment="1">
      <alignment horizontal="center"/>
    </xf>
    <xf numFmtId="2" fontId="10" fillId="0" borderId="1" xfId="0" applyNumberFormat="1" applyFont="1" applyFill="1" applyBorder="1" applyAlignment="1">
      <alignment horizontal="center"/>
    </xf>
    <xf numFmtId="2" fontId="7" fillId="0" borderId="1" xfId="0" applyNumberFormat="1" applyFont="1" applyFill="1" applyBorder="1" applyAlignment="1">
      <alignment horizontal="center"/>
    </xf>
    <xf numFmtId="2" fontId="7" fillId="0" borderId="10" xfId="0" applyNumberFormat="1" applyFont="1" applyFill="1" applyBorder="1" applyAlignment="1">
      <alignment horizontal="center"/>
    </xf>
    <xf numFmtId="2" fontId="7" fillId="0" borderId="8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wrapText="1"/>
    </xf>
    <xf numFmtId="2" fontId="4" fillId="0" borderId="13" xfId="0" applyNumberFormat="1" applyFont="1" applyFill="1" applyBorder="1" applyAlignment="1">
      <alignment horizontal="center" vertical="center" wrapText="1"/>
    </xf>
    <xf numFmtId="2" fontId="4" fillId="0" borderId="13" xfId="0" applyNumberFormat="1" applyFont="1" applyFill="1" applyBorder="1" applyAlignment="1">
      <alignment horizontal="center"/>
    </xf>
    <xf numFmtId="2" fontId="4" fillId="0" borderId="13" xfId="0" applyNumberFormat="1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/>
    </xf>
    <xf numFmtId="0" fontId="4" fillId="0" borderId="13" xfId="0" applyFont="1" applyFill="1" applyBorder="1" applyAlignment="1">
      <alignment wrapText="1"/>
    </xf>
    <xf numFmtId="1" fontId="4" fillId="0" borderId="9" xfId="0" applyNumberFormat="1" applyFont="1" applyFill="1" applyBorder="1" applyAlignment="1">
      <alignment horizontal="center"/>
    </xf>
    <xf numFmtId="2" fontId="4" fillId="0" borderId="10" xfId="0" applyNumberFormat="1" applyFont="1" applyFill="1" applyBorder="1" applyAlignment="1">
      <alignment horizontal="center"/>
    </xf>
    <xf numFmtId="2" fontId="4" fillId="0" borderId="13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2" fontId="5" fillId="0" borderId="14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/>
    </xf>
    <xf numFmtId="2" fontId="11" fillId="0" borderId="2" xfId="0" applyNumberFormat="1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2" fontId="5" fillId="0" borderId="6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 vertical="center" wrapText="1"/>
    </xf>
    <xf numFmtId="2" fontId="9" fillId="0" borderId="4" xfId="0" applyNumberFormat="1" applyFont="1" applyFill="1" applyBorder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/>
    </xf>
    <xf numFmtId="2" fontId="5" fillId="0" borderId="13" xfId="0" applyNumberFormat="1" applyFont="1" applyFill="1" applyBorder="1" applyAlignment="1">
      <alignment horizontal="center" vertical="center"/>
    </xf>
    <xf numFmtId="2" fontId="5" fillId="0" borderId="9" xfId="0" applyNumberFormat="1" applyFont="1" applyFill="1" applyBorder="1" applyAlignment="1">
      <alignment horizontal="center"/>
    </xf>
    <xf numFmtId="164" fontId="7" fillId="0" borderId="9" xfId="0" applyNumberFormat="1" applyFont="1" applyFill="1" applyBorder="1" applyAlignment="1">
      <alignment horizontal="center"/>
    </xf>
    <xf numFmtId="2" fontId="7" fillId="0" borderId="9" xfId="0" applyNumberFormat="1" applyFont="1" applyFill="1" applyBorder="1" applyAlignment="1">
      <alignment horizontal="center"/>
    </xf>
    <xf numFmtId="2" fontId="10" fillId="0" borderId="9" xfId="0" applyNumberFormat="1" applyFont="1" applyFill="1" applyBorder="1" applyAlignment="1">
      <alignment horizontal="center"/>
    </xf>
    <xf numFmtId="2" fontId="5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/>
    <xf numFmtId="49" fontId="9" fillId="0" borderId="0" xfId="0" applyNumberFormat="1" applyFont="1" applyFill="1" applyBorder="1"/>
    <xf numFmtId="1" fontId="4" fillId="0" borderId="15" xfId="0" applyNumberFormat="1" applyFont="1" applyFill="1" applyBorder="1" applyAlignment="1">
      <alignment horizontal="center"/>
    </xf>
    <xf numFmtId="2" fontId="12" fillId="0" borderId="5" xfId="0" applyNumberFormat="1" applyFont="1" applyFill="1" applyBorder="1" applyAlignment="1">
      <alignment horizontal="center" wrapText="1"/>
    </xf>
    <xf numFmtId="2" fontId="12" fillId="0" borderId="5" xfId="0" applyNumberFormat="1" applyFont="1" applyFill="1" applyBorder="1" applyAlignment="1">
      <alignment horizontal="center"/>
    </xf>
    <xf numFmtId="164" fontId="12" fillId="0" borderId="12" xfId="0" applyNumberFormat="1" applyFont="1" applyFill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2" fontId="10" fillId="0" borderId="4" xfId="0" applyNumberFormat="1" applyFont="1" applyFill="1" applyBorder="1" applyAlignment="1">
      <alignment horizontal="center"/>
    </xf>
    <xf numFmtId="2" fontId="11" fillId="0" borderId="4" xfId="0" applyNumberFormat="1" applyFont="1" applyFill="1" applyBorder="1" applyAlignment="1">
      <alignment horizontal="center"/>
    </xf>
    <xf numFmtId="2" fontId="14" fillId="0" borderId="4" xfId="0" applyNumberFormat="1" applyFont="1" applyFill="1" applyBorder="1" applyAlignment="1">
      <alignment horizontal="center"/>
    </xf>
    <xf numFmtId="1" fontId="11" fillId="0" borderId="5" xfId="0" applyNumberFormat="1" applyFont="1" applyFill="1" applyBorder="1" applyAlignment="1">
      <alignment horizontal="center"/>
    </xf>
    <xf numFmtId="164" fontId="4" fillId="0" borderId="12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 vertical="center"/>
    </xf>
    <xf numFmtId="164" fontId="4" fillId="0" borderId="11" xfId="0" applyNumberFormat="1" applyFont="1" applyFill="1" applyBorder="1" applyAlignment="1">
      <alignment horizontal="center" vertical="center"/>
    </xf>
    <xf numFmtId="2" fontId="9" fillId="0" borderId="11" xfId="0" applyNumberFormat="1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wrapText="1"/>
    </xf>
    <xf numFmtId="2" fontId="4" fillId="0" borderId="7" xfId="0" applyNumberFormat="1" applyFont="1" applyFill="1" applyBorder="1" applyAlignment="1">
      <alignment horizontal="center" vertical="center"/>
    </xf>
    <xf numFmtId="164" fontId="4" fillId="0" borderId="7" xfId="0" applyNumberFormat="1" applyFont="1" applyFill="1" applyBorder="1" applyAlignment="1">
      <alignment horizontal="center" vertical="center"/>
    </xf>
    <xf numFmtId="2" fontId="4" fillId="0" borderId="8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2" fontId="9" fillId="0" borderId="4" xfId="0" applyNumberFormat="1" applyFont="1" applyFill="1" applyBorder="1" applyAlignment="1">
      <alignment horizontal="center" vertical="center"/>
    </xf>
    <xf numFmtId="1" fontId="4" fillId="0" borderId="5" xfId="0" applyNumberFormat="1" applyFont="1" applyFill="1" applyBorder="1" applyAlignment="1">
      <alignment horizontal="center" vertical="center"/>
    </xf>
    <xf numFmtId="2" fontId="15" fillId="0" borderId="5" xfId="0" applyNumberFormat="1" applyFont="1" applyFill="1" applyBorder="1" applyAlignment="1">
      <alignment horizontal="center" vertical="center" wrapText="1"/>
    </xf>
    <xf numFmtId="2" fontId="15" fillId="0" borderId="5" xfId="0" applyNumberFormat="1" applyFont="1" applyFill="1" applyBorder="1" applyAlignment="1">
      <alignment horizontal="center" vertical="center"/>
    </xf>
    <xf numFmtId="164" fontId="15" fillId="0" borderId="12" xfId="0" applyNumberFormat="1" applyFont="1" applyFill="1" applyBorder="1" applyAlignment="1">
      <alignment horizontal="center" vertical="center"/>
    </xf>
    <xf numFmtId="2" fontId="15" fillId="0" borderId="12" xfId="0" applyNumberFormat="1" applyFont="1" applyFill="1" applyBorder="1" applyAlignment="1">
      <alignment horizontal="center" vertical="center"/>
    </xf>
    <xf numFmtId="165" fontId="4" fillId="0" borderId="7" xfId="0" applyNumberFormat="1" applyFont="1" applyFill="1" applyBorder="1" applyAlignment="1">
      <alignment horizontal="center" vertical="center"/>
    </xf>
    <xf numFmtId="9" fontId="4" fillId="0" borderId="3" xfId="1" applyFont="1" applyFill="1" applyBorder="1" applyAlignment="1">
      <alignment horizontal="center" vertical="center"/>
    </xf>
    <xf numFmtId="0" fontId="5" fillId="0" borderId="5" xfId="0" applyFont="1" applyFill="1" applyBorder="1"/>
    <xf numFmtId="0" fontId="0" fillId="2" borderId="0" xfId="0" applyFill="1" applyBorder="1"/>
    <xf numFmtId="2" fontId="4" fillId="2" borderId="0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Border="1" applyAlignment="1">
      <alignment horizontal="center" wrapText="1"/>
    </xf>
    <xf numFmtId="2" fontId="12" fillId="2" borderId="0" xfId="0" applyNumberFormat="1" applyFont="1" applyFill="1" applyBorder="1" applyAlignment="1">
      <alignment horizontal="center" wrapText="1"/>
    </xf>
    <xf numFmtId="2" fontId="15" fillId="2" borderId="0" xfId="0" applyNumberFormat="1" applyFont="1" applyFill="1" applyBorder="1" applyAlignment="1">
      <alignment horizontal="center" vertical="center" wrapText="1"/>
    </xf>
    <xf numFmtId="2" fontId="15" fillId="2" borderId="0" xfId="0" applyNumberFormat="1" applyFont="1" applyFill="1" applyBorder="1" applyAlignment="1">
      <alignment horizontal="center" vertical="center"/>
    </xf>
    <xf numFmtId="2" fontId="5" fillId="0" borderId="12" xfId="0" applyNumberFormat="1" applyFont="1" applyFill="1" applyBorder="1"/>
    <xf numFmtId="2" fontId="0" fillId="2" borderId="0" xfId="0" applyNumberFormat="1" applyFill="1"/>
    <xf numFmtId="2" fontId="0" fillId="3" borderId="0" xfId="0" applyNumberFormat="1" applyFill="1"/>
    <xf numFmtId="164" fontId="0" fillId="2" borderId="0" xfId="0" applyNumberFormat="1" applyFill="1"/>
    <xf numFmtId="164" fontId="0" fillId="0" borderId="0" xfId="0" applyNumberFormat="1"/>
    <xf numFmtId="0" fontId="0" fillId="0" borderId="12" xfId="0" applyFill="1" applyBorder="1"/>
    <xf numFmtId="2" fontId="17" fillId="0" borderId="12" xfId="0" applyNumberFormat="1" applyFont="1" applyFill="1" applyBorder="1"/>
    <xf numFmtId="14" fontId="6" fillId="0" borderId="9" xfId="0" applyNumberFormat="1" applyFont="1" applyFill="1" applyBorder="1" applyAlignment="1">
      <alignment vertical="center" wrapText="1"/>
    </xf>
    <xf numFmtId="0" fontId="17" fillId="0" borderId="12" xfId="0" applyFont="1" applyFill="1" applyBorder="1"/>
    <xf numFmtId="0" fontId="17" fillId="2" borderId="12" xfId="0" applyFont="1" applyFill="1" applyBorder="1"/>
    <xf numFmtId="2" fontId="4" fillId="0" borderId="0" xfId="0" applyNumberFormat="1" applyFont="1" applyFill="1" applyBorder="1" applyAlignment="1">
      <alignment horizontal="center" wrapText="1"/>
    </xf>
    <xf numFmtId="0" fontId="4" fillId="0" borderId="12" xfId="0" applyFont="1" applyFill="1" applyBorder="1" applyAlignment="1">
      <alignment vertical="center" wrapText="1"/>
    </xf>
    <xf numFmtId="0" fontId="6" fillId="0" borderId="12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/>
    </xf>
    <xf numFmtId="14" fontId="24" fillId="0" borderId="9" xfId="0" applyNumberFormat="1" applyFont="1" applyFill="1" applyBorder="1" applyAlignment="1">
      <alignment vertical="center" wrapText="1"/>
    </xf>
    <xf numFmtId="0" fontId="24" fillId="0" borderId="8" xfId="0" applyFont="1" applyFill="1" applyBorder="1" applyAlignment="1">
      <alignment horizontal="center"/>
    </xf>
    <xf numFmtId="0" fontId="23" fillId="0" borderId="12" xfId="0" applyFont="1" applyFill="1" applyBorder="1"/>
    <xf numFmtId="2" fontId="25" fillId="0" borderId="12" xfId="0" applyNumberFormat="1" applyFont="1" applyFill="1" applyBorder="1"/>
    <xf numFmtId="0" fontId="25" fillId="0" borderId="12" xfId="0" applyFont="1" applyFill="1" applyBorder="1"/>
    <xf numFmtId="0" fontId="4" fillId="2" borderId="12" xfId="0" applyFont="1" applyFill="1" applyBorder="1" applyAlignment="1">
      <alignment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left"/>
    </xf>
    <xf numFmtId="0" fontId="4" fillId="0" borderId="14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 wrapText="1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wrapText="1"/>
    </xf>
    <xf numFmtId="0" fontId="4" fillId="0" borderId="8" xfId="0" applyFont="1" applyFill="1" applyBorder="1" applyAlignment="1">
      <alignment horizontal="center" wrapText="1"/>
    </xf>
    <xf numFmtId="0" fontId="4" fillId="0" borderId="10" xfId="0" applyFont="1" applyFill="1" applyBorder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2" fontId="4" fillId="2" borderId="12" xfId="0" applyNumberFormat="1" applyFont="1" applyFill="1" applyBorder="1" applyAlignment="1">
      <alignment horizontal="center" wrapText="1"/>
    </xf>
    <xf numFmtId="2" fontId="4" fillId="2" borderId="12" xfId="0" applyNumberFormat="1" applyFont="1" applyFill="1" applyBorder="1" applyAlignment="1">
      <alignment horizontal="center"/>
    </xf>
    <xf numFmtId="164" fontId="4" fillId="2" borderId="12" xfId="0" applyNumberFormat="1" applyFont="1" applyFill="1" applyBorder="1" applyAlignment="1">
      <alignment horizontal="center"/>
    </xf>
    <xf numFmtId="165" fontId="4" fillId="2" borderId="12" xfId="0" applyNumberFormat="1" applyFont="1" applyFill="1" applyBorder="1" applyAlignment="1">
      <alignment horizontal="center"/>
    </xf>
    <xf numFmtId="2" fontId="25" fillId="2" borderId="12" xfId="0" applyNumberFormat="1" applyFont="1" applyFill="1" applyBorder="1"/>
    <xf numFmtId="0" fontId="4" fillId="2" borderId="1" xfId="0" applyFont="1" applyFill="1" applyBorder="1"/>
    <xf numFmtId="0" fontId="4" fillId="2" borderId="7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9" xfId="0" applyFont="1" applyFill="1" applyBorder="1"/>
    <xf numFmtId="0" fontId="4" fillId="2" borderId="9" xfId="0" applyFont="1" applyFill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5"/>
  <sheetViews>
    <sheetView tabSelected="1" zoomScaleNormal="100" workbookViewId="0">
      <pane xSplit="14" ySplit="13" topLeftCell="P14" activePane="bottomRight" state="frozen"/>
      <selection pane="topRight"/>
      <selection pane="bottomLeft"/>
      <selection pane="bottomRight" activeCell="G85" sqref="G85"/>
    </sheetView>
  </sheetViews>
  <sheetFormatPr defaultRowHeight="15" x14ac:dyDescent="0.25"/>
  <cols>
    <col min="1" max="1" width="2.42578125" customWidth="1"/>
    <col min="2" max="2" width="18.7109375" customWidth="1"/>
    <col min="3" max="3" width="6.28515625" customWidth="1"/>
    <col min="4" max="4" width="5.5703125" customWidth="1"/>
    <col min="5" max="6" width="6.140625" customWidth="1"/>
    <col min="7" max="7" width="5.5703125" style="5" customWidth="1"/>
    <col min="8" max="8" width="5.42578125" style="5" customWidth="1"/>
    <col min="9" max="9" width="5.85546875" style="5" customWidth="1"/>
    <col min="10" max="11" width="4.5703125" style="5" customWidth="1"/>
    <col min="12" max="13" width="5.7109375" style="5" customWidth="1"/>
    <col min="14" max="14" width="8.85546875" style="5" customWidth="1"/>
    <col min="15" max="15" width="6" style="5" customWidth="1"/>
    <col min="16" max="24" width="9.140625" style="5"/>
  </cols>
  <sheetData>
    <row r="1" spans="1:16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6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6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</row>
    <row r="4" spans="1:16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</row>
    <row r="5" spans="1:16" ht="14.25" customHeight="1" x14ac:dyDescent="0.25">
      <c r="A5" s="30"/>
      <c r="B5" s="241" t="s">
        <v>0</v>
      </c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8"/>
    </row>
    <row r="6" spans="1:16" ht="13.5" customHeight="1" x14ac:dyDescent="0.25">
      <c r="A6" s="30"/>
      <c r="B6" s="241" t="s">
        <v>1</v>
      </c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1"/>
      <c r="N6" s="28"/>
    </row>
    <row r="7" spans="1:16" ht="12.75" customHeight="1" x14ac:dyDescent="0.25">
      <c r="A7" s="30"/>
      <c r="B7" s="242" t="s">
        <v>99</v>
      </c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8"/>
    </row>
    <row r="8" spans="1:16" ht="12.75" customHeight="1" x14ac:dyDescent="0.25">
      <c r="A8" s="29"/>
      <c r="B8" s="72" t="s">
        <v>52</v>
      </c>
      <c r="C8" s="237" t="s">
        <v>2</v>
      </c>
      <c r="D8" s="238"/>
      <c r="E8" s="238"/>
      <c r="F8" s="239" t="s">
        <v>3</v>
      </c>
      <c r="G8" s="239"/>
      <c r="H8" s="239"/>
      <c r="I8" s="239"/>
      <c r="J8" s="239"/>
      <c r="K8" s="239"/>
      <c r="L8" s="235" t="s">
        <v>4</v>
      </c>
      <c r="M8" s="243" t="s">
        <v>5</v>
      </c>
      <c r="N8" s="230" t="s">
        <v>97</v>
      </c>
    </row>
    <row r="9" spans="1:16" x14ac:dyDescent="0.25">
      <c r="A9" s="51"/>
      <c r="B9" s="246" t="s">
        <v>6</v>
      </c>
      <c r="C9" s="219" t="s">
        <v>7</v>
      </c>
      <c r="D9" s="76" t="s">
        <v>8</v>
      </c>
      <c r="E9" s="232" t="s">
        <v>85</v>
      </c>
      <c r="F9" s="76" t="s">
        <v>10</v>
      </c>
      <c r="G9" s="66" t="s">
        <v>11</v>
      </c>
      <c r="H9" s="76" t="s">
        <v>12</v>
      </c>
      <c r="I9" s="66" t="s">
        <v>13</v>
      </c>
      <c r="J9" s="76" t="s">
        <v>14</v>
      </c>
      <c r="K9" s="235" t="s">
        <v>83</v>
      </c>
      <c r="L9" s="235"/>
      <c r="M9" s="244"/>
      <c r="N9" s="231"/>
      <c r="O9" s="200"/>
      <c r="P9" s="200"/>
    </row>
    <row r="10" spans="1:16" x14ac:dyDescent="0.25">
      <c r="A10" s="51"/>
      <c r="B10" s="246"/>
      <c r="C10" s="78"/>
      <c r="D10" s="67"/>
      <c r="E10" s="233"/>
      <c r="F10" s="67" t="s">
        <v>16</v>
      </c>
      <c r="G10" s="221" t="s">
        <v>87</v>
      </c>
      <c r="H10" s="67" t="s">
        <v>86</v>
      </c>
      <c r="I10" s="221"/>
      <c r="J10" s="69" t="s">
        <v>19</v>
      </c>
      <c r="K10" s="235"/>
      <c r="L10" s="235"/>
      <c r="M10" s="244"/>
      <c r="N10" s="231"/>
      <c r="O10" s="200"/>
      <c r="P10" s="200"/>
    </row>
    <row r="11" spans="1:16" x14ac:dyDescent="0.25">
      <c r="A11" s="51"/>
      <c r="B11" s="220"/>
      <c r="C11" s="78"/>
      <c r="D11" s="67"/>
      <c r="E11" s="233"/>
      <c r="F11" s="67" t="s">
        <v>17</v>
      </c>
      <c r="G11" s="221"/>
      <c r="H11" s="46"/>
      <c r="I11" s="75"/>
      <c r="J11" s="67"/>
      <c r="K11" s="235"/>
      <c r="L11" s="235"/>
      <c r="M11" s="244"/>
      <c r="N11" s="231"/>
      <c r="O11" s="200"/>
      <c r="P11" s="200"/>
    </row>
    <row r="12" spans="1:16" ht="15" customHeight="1" x14ac:dyDescent="0.25">
      <c r="A12" s="31"/>
      <c r="B12" s="68"/>
      <c r="C12" s="9" t="s">
        <v>20</v>
      </c>
      <c r="D12" s="77" t="s">
        <v>21</v>
      </c>
      <c r="E12" s="234"/>
      <c r="F12" s="77" t="s">
        <v>21</v>
      </c>
      <c r="G12" s="222" t="s">
        <v>21</v>
      </c>
      <c r="H12" s="77" t="s">
        <v>22</v>
      </c>
      <c r="I12" s="222" t="s">
        <v>22</v>
      </c>
      <c r="J12" s="77" t="s">
        <v>23</v>
      </c>
      <c r="K12" s="235"/>
      <c r="L12" s="235"/>
      <c r="M12" s="245"/>
      <c r="N12" s="224">
        <v>46049</v>
      </c>
      <c r="O12" s="200"/>
      <c r="P12" s="200"/>
    </row>
    <row r="13" spans="1:16" ht="12" customHeight="1" x14ac:dyDescent="0.25">
      <c r="A13" s="29">
        <v>1</v>
      </c>
      <c r="B13" s="70">
        <v>2</v>
      </c>
      <c r="C13" s="70">
        <v>3</v>
      </c>
      <c r="D13" s="73">
        <v>4</v>
      </c>
      <c r="E13" s="70">
        <v>5</v>
      </c>
      <c r="F13" s="74">
        <v>6</v>
      </c>
      <c r="G13" s="70">
        <v>7</v>
      </c>
      <c r="H13" s="74">
        <v>8</v>
      </c>
      <c r="I13" s="70">
        <v>9</v>
      </c>
      <c r="J13" s="71">
        <v>10</v>
      </c>
      <c r="K13" s="70">
        <v>11</v>
      </c>
      <c r="L13" s="50">
        <v>12</v>
      </c>
      <c r="M13" s="50">
        <v>13</v>
      </c>
      <c r="N13" s="225">
        <v>14</v>
      </c>
      <c r="O13" s="200"/>
      <c r="P13" s="200"/>
    </row>
    <row r="14" spans="1:16" ht="14.1" customHeight="1" x14ac:dyDescent="0.25">
      <c r="A14" s="32"/>
      <c r="B14" s="19" t="s">
        <v>24</v>
      </c>
      <c r="C14" s="19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226"/>
      <c r="O14" s="200"/>
      <c r="P14" s="200"/>
    </row>
    <row r="15" spans="1:16" s="5" customFormat="1" ht="14.1" customHeight="1" x14ac:dyDescent="0.25">
      <c r="A15" s="223">
        <v>1</v>
      </c>
      <c r="B15" s="13" t="s">
        <v>25</v>
      </c>
      <c r="C15" s="35">
        <v>315.79399999999998</v>
      </c>
      <c r="D15" s="3">
        <v>177</v>
      </c>
      <c r="E15" s="3">
        <v>8.24</v>
      </c>
      <c r="F15" s="3">
        <f>D15</f>
        <v>177</v>
      </c>
      <c r="G15" s="3">
        <v>176.91</v>
      </c>
      <c r="H15" s="3">
        <f>(D15-G15)*10000*C15/1000000</f>
        <v>0.28421460000001075</v>
      </c>
      <c r="I15" s="3">
        <f>E15-H15</f>
        <v>7.9557853999999892</v>
      </c>
      <c r="J15" s="3">
        <v>0.35</v>
      </c>
      <c r="K15" s="3">
        <f>J15</f>
        <v>0.35</v>
      </c>
      <c r="L15" s="23">
        <f t="shared" ref="L15:L23" si="0">I15*100/E15</f>
        <v>96.550793689320258</v>
      </c>
      <c r="M15" s="3">
        <v>0.35</v>
      </c>
      <c r="N15" s="227">
        <v>0</v>
      </c>
      <c r="O15" s="4"/>
      <c r="P15" s="200"/>
    </row>
    <row r="16" spans="1:16" s="5" customFormat="1" ht="14.1" customHeight="1" x14ac:dyDescent="0.25">
      <c r="A16" s="223">
        <v>2</v>
      </c>
      <c r="B16" s="13" t="s">
        <v>26</v>
      </c>
      <c r="C16" s="35">
        <v>120</v>
      </c>
      <c r="D16" s="3">
        <v>167.5</v>
      </c>
      <c r="E16" s="3">
        <v>3.44</v>
      </c>
      <c r="F16" s="3">
        <v>167.5</v>
      </c>
      <c r="G16" s="3">
        <v>167.53</v>
      </c>
      <c r="H16" s="3">
        <f>(D16-G16)*10000*C16/1000000</f>
        <v>-3.6000000000001371E-2</v>
      </c>
      <c r="I16" s="3">
        <f t="shared" ref="I16:I23" si="1">E16-H16</f>
        <v>3.4760000000000013</v>
      </c>
      <c r="J16" s="3">
        <v>0.92</v>
      </c>
      <c r="K16" s="3">
        <f>J16</f>
        <v>0.92</v>
      </c>
      <c r="L16" s="23">
        <f>I16*100/E16</f>
        <v>101.04651162790702</v>
      </c>
      <c r="M16" s="3">
        <v>0.8</v>
      </c>
      <c r="N16" s="227">
        <v>0</v>
      </c>
      <c r="O16" s="4"/>
      <c r="P16" s="200"/>
    </row>
    <row r="17" spans="1:16" s="5" customFormat="1" ht="14.1" customHeight="1" x14ac:dyDescent="0.25">
      <c r="A17" s="223">
        <v>3</v>
      </c>
      <c r="B17" s="13" t="s">
        <v>27</v>
      </c>
      <c r="C17" s="35">
        <v>220</v>
      </c>
      <c r="D17" s="3">
        <v>164</v>
      </c>
      <c r="E17" s="3">
        <v>1.5</v>
      </c>
      <c r="F17" s="3">
        <f>D17</f>
        <v>164</v>
      </c>
      <c r="G17" s="3">
        <v>164</v>
      </c>
      <c r="H17" s="3">
        <f t="shared" ref="H17:H20" si="2">(D17-G17)*10000*C17/1000000</f>
        <v>0</v>
      </c>
      <c r="I17" s="3">
        <f t="shared" si="1"/>
        <v>1.5</v>
      </c>
      <c r="J17" s="3">
        <v>1.1000000000000001</v>
      </c>
      <c r="K17" s="3">
        <f>J17</f>
        <v>1.1000000000000001</v>
      </c>
      <c r="L17" s="23">
        <f>I17*100/E17</f>
        <v>100</v>
      </c>
      <c r="M17" s="3">
        <v>0.95</v>
      </c>
      <c r="N17" s="227">
        <v>0</v>
      </c>
      <c r="O17" s="4"/>
      <c r="P17" s="200"/>
    </row>
    <row r="18" spans="1:16" s="5" customFormat="1" ht="14.1" customHeight="1" x14ac:dyDescent="0.25">
      <c r="A18" s="223">
        <v>4</v>
      </c>
      <c r="B18" s="13" t="s">
        <v>28</v>
      </c>
      <c r="C18" s="35">
        <v>538.41999999999996</v>
      </c>
      <c r="D18" s="3">
        <v>157.5</v>
      </c>
      <c r="E18" s="3">
        <v>16.96</v>
      </c>
      <c r="F18" s="3">
        <v>157.5</v>
      </c>
      <c r="G18" s="3">
        <v>157.47999999999999</v>
      </c>
      <c r="H18" s="3">
        <f>(D18-G18)*10000*C18/1000000</f>
        <v>0.10768400000005508</v>
      </c>
      <c r="I18" s="3">
        <f t="shared" si="1"/>
        <v>16.852315999999945</v>
      </c>
      <c r="J18" s="3">
        <v>1.5</v>
      </c>
      <c r="K18" s="3">
        <f t="shared" ref="K18:K24" si="3">J18</f>
        <v>1.5</v>
      </c>
      <c r="L18" s="23">
        <f t="shared" si="0"/>
        <v>99.365070754716655</v>
      </c>
      <c r="M18" s="3">
        <v>1.5</v>
      </c>
      <c r="N18" s="227">
        <v>-0.08</v>
      </c>
      <c r="O18" s="4"/>
      <c r="P18" s="200"/>
    </row>
    <row r="19" spans="1:16" s="5" customFormat="1" ht="14.1" customHeight="1" x14ac:dyDescent="0.25">
      <c r="A19" s="223">
        <v>5</v>
      </c>
      <c r="B19" s="13" t="s">
        <v>29</v>
      </c>
      <c r="C19" s="35">
        <v>165</v>
      </c>
      <c r="D19" s="3">
        <v>144.4</v>
      </c>
      <c r="E19" s="3">
        <v>2.42</v>
      </c>
      <c r="F19" s="3">
        <v>144.4</v>
      </c>
      <c r="G19" s="3">
        <v>144.41999999999999</v>
      </c>
      <c r="H19" s="3">
        <f>(D19-G19)*10000*C19/1000000</f>
        <v>-3.2999999999969984E-2</v>
      </c>
      <c r="I19" s="3">
        <f t="shared" si="1"/>
        <v>2.4529999999999701</v>
      </c>
      <c r="J19" s="3">
        <v>1.5</v>
      </c>
      <c r="K19" s="3">
        <f t="shared" si="3"/>
        <v>1.5</v>
      </c>
      <c r="L19" s="23">
        <f t="shared" si="0"/>
        <v>101.36363636363512</v>
      </c>
      <c r="M19" s="3">
        <v>1.7</v>
      </c>
      <c r="N19" s="227">
        <v>0</v>
      </c>
      <c r="O19" s="4"/>
      <c r="P19" s="200"/>
    </row>
    <row r="20" spans="1:16" s="5" customFormat="1" ht="14.1" customHeight="1" x14ac:dyDescent="0.25">
      <c r="A20" s="223">
        <v>6</v>
      </c>
      <c r="B20" s="13" t="s">
        <v>30</v>
      </c>
      <c r="C20" s="35">
        <v>71</v>
      </c>
      <c r="D20" s="3">
        <v>142.75</v>
      </c>
      <c r="E20" s="3">
        <v>1.56</v>
      </c>
      <c r="F20" s="3">
        <v>142.75</v>
      </c>
      <c r="G20" s="3">
        <v>142.65</v>
      </c>
      <c r="H20" s="3">
        <f t="shared" si="2"/>
        <v>7.0999999999995969E-2</v>
      </c>
      <c r="I20" s="3">
        <f t="shared" si="1"/>
        <v>1.4890000000000041</v>
      </c>
      <c r="J20" s="3">
        <v>1.5</v>
      </c>
      <c r="K20" s="3">
        <f t="shared" si="3"/>
        <v>1.5</v>
      </c>
      <c r="L20" s="23">
        <f t="shared" si="0"/>
        <v>95.448717948718198</v>
      </c>
      <c r="M20" s="3">
        <v>1.8</v>
      </c>
      <c r="N20" s="227">
        <v>0</v>
      </c>
      <c r="O20" s="4"/>
      <c r="P20" s="200"/>
    </row>
    <row r="21" spans="1:16" s="5" customFormat="1" ht="14.1" customHeight="1" x14ac:dyDescent="0.25">
      <c r="A21" s="223">
        <v>7</v>
      </c>
      <c r="B21" s="13" t="s">
        <v>31</v>
      </c>
      <c r="C21" s="35">
        <v>327</v>
      </c>
      <c r="D21" s="3">
        <v>131.6</v>
      </c>
      <c r="E21" s="3">
        <v>3.27</v>
      </c>
      <c r="F21" s="3">
        <f>D21</f>
        <v>131.6</v>
      </c>
      <c r="G21" s="3">
        <v>131.47</v>
      </c>
      <c r="H21" s="3">
        <f>(D21-G21)*10000*C21/1000000</f>
        <v>0.42509999999998516</v>
      </c>
      <c r="I21" s="3">
        <f t="shared" si="1"/>
        <v>2.8449000000000151</v>
      </c>
      <c r="J21" s="3">
        <v>3.96</v>
      </c>
      <c r="K21" s="3">
        <f t="shared" si="3"/>
        <v>3.96</v>
      </c>
      <c r="L21" s="23">
        <f t="shared" si="0"/>
        <v>87.000000000000455</v>
      </c>
      <c r="M21" s="3">
        <v>2.25</v>
      </c>
      <c r="N21" s="227">
        <v>0.06</v>
      </c>
      <c r="O21" s="4"/>
      <c r="P21" s="200"/>
    </row>
    <row r="22" spans="1:16" s="5" customFormat="1" ht="14.1" customHeight="1" x14ac:dyDescent="0.25">
      <c r="A22" s="223">
        <v>8</v>
      </c>
      <c r="B22" s="13" t="s">
        <v>32</v>
      </c>
      <c r="C22" s="35">
        <v>70</v>
      </c>
      <c r="D22" s="3">
        <v>127.4</v>
      </c>
      <c r="E22" s="3">
        <v>1.75</v>
      </c>
      <c r="F22" s="3">
        <v>127.4</v>
      </c>
      <c r="G22" s="3">
        <v>127.36</v>
      </c>
      <c r="H22" s="3">
        <f>(D22-G22)*10000*C22/1000000</f>
        <v>2.8000000000004376E-2</v>
      </c>
      <c r="I22" s="3">
        <f t="shared" si="1"/>
        <v>1.7219999999999955</v>
      </c>
      <c r="J22" s="3">
        <v>3.43</v>
      </c>
      <c r="K22" s="3">
        <f t="shared" si="3"/>
        <v>3.43</v>
      </c>
      <c r="L22" s="23">
        <f t="shared" si="0"/>
        <v>98.39999999999975</v>
      </c>
      <c r="M22" s="3">
        <v>2.2999999999999998</v>
      </c>
      <c r="N22" s="227">
        <v>0.1</v>
      </c>
      <c r="O22" s="4"/>
      <c r="P22" s="200"/>
    </row>
    <row r="23" spans="1:16" s="5" customFormat="1" ht="14.1" customHeight="1" x14ac:dyDescent="0.25">
      <c r="A23" s="223">
        <v>9</v>
      </c>
      <c r="B23" s="6" t="s">
        <v>33</v>
      </c>
      <c r="C23" s="53">
        <v>638</v>
      </c>
      <c r="D23" s="3">
        <v>113.9</v>
      </c>
      <c r="E23" s="3">
        <v>15.7</v>
      </c>
      <c r="F23" s="3">
        <f>D23</f>
        <v>113.9</v>
      </c>
      <c r="G23" s="3">
        <v>113.9</v>
      </c>
      <c r="H23" s="3">
        <f>(D23-G23)*10000*C23/1000000</f>
        <v>0</v>
      </c>
      <c r="I23" s="3">
        <f t="shared" si="1"/>
        <v>15.7</v>
      </c>
      <c r="J23" s="3">
        <v>3.1</v>
      </c>
      <c r="K23" s="3">
        <f>J23</f>
        <v>3.1</v>
      </c>
      <c r="L23" s="23">
        <f t="shared" si="0"/>
        <v>100</v>
      </c>
      <c r="M23" s="3">
        <v>2.4500000000000002</v>
      </c>
      <c r="N23" s="227">
        <v>0.21</v>
      </c>
      <c r="O23" s="201"/>
      <c r="P23" s="200"/>
    </row>
    <row r="24" spans="1:16" s="5" customFormat="1" ht="14.1" customHeight="1" x14ac:dyDescent="0.25">
      <c r="A24" s="223">
        <v>10</v>
      </c>
      <c r="B24" s="6" t="s">
        <v>34</v>
      </c>
      <c r="C24" s="49">
        <v>170</v>
      </c>
      <c r="D24" s="3">
        <v>99.81</v>
      </c>
      <c r="E24" s="3">
        <v>3.75</v>
      </c>
      <c r="F24" s="3">
        <v>99.81</v>
      </c>
      <c r="G24" s="3">
        <v>99.81</v>
      </c>
      <c r="H24" s="3">
        <f>(D24-G24)*10000*C24/1000000</f>
        <v>0</v>
      </c>
      <c r="I24" s="3">
        <f>E24-H24</f>
        <v>3.75</v>
      </c>
      <c r="J24" s="3">
        <v>3.9</v>
      </c>
      <c r="K24" s="3">
        <f t="shared" si="3"/>
        <v>3.9</v>
      </c>
      <c r="L24" s="23">
        <f>I24*100/E24</f>
        <v>100</v>
      </c>
      <c r="M24" s="3">
        <v>2.5</v>
      </c>
      <c r="N24" s="227">
        <v>0.01</v>
      </c>
      <c r="O24" s="200"/>
      <c r="P24" s="200"/>
    </row>
    <row r="25" spans="1:16" s="5" customFormat="1" ht="14.1" customHeight="1" x14ac:dyDescent="0.25">
      <c r="A25" s="223"/>
      <c r="B25" s="19" t="s">
        <v>35</v>
      </c>
      <c r="C25" s="33">
        <f>SUM(C15:C24)</f>
        <v>2635.2139999999999</v>
      </c>
      <c r="D25" s="20"/>
      <c r="E25" s="21">
        <f>SUM(E15:E24)</f>
        <v>58.59</v>
      </c>
      <c r="F25" s="20"/>
      <c r="G25" s="34"/>
      <c r="H25" s="21">
        <f>SUM(H15:H24)</f>
        <v>0.84699860000007987</v>
      </c>
      <c r="I25" s="21">
        <f>SUM(I15:I24)</f>
        <v>57.743001399999912</v>
      </c>
      <c r="J25" s="20"/>
      <c r="K25" s="20"/>
      <c r="L25" s="26">
        <f>I25*100/E25</f>
        <v>98.554363201911428</v>
      </c>
      <c r="M25" s="20"/>
      <c r="N25" s="227"/>
      <c r="O25" s="200"/>
      <c r="P25" s="200"/>
    </row>
    <row r="26" spans="1:16" s="5" customFormat="1" ht="14.1" customHeight="1" x14ac:dyDescent="0.25">
      <c r="A26" s="223"/>
      <c r="B26" s="19" t="s">
        <v>36</v>
      </c>
      <c r="C26" s="33"/>
      <c r="D26" s="36"/>
      <c r="E26" s="36"/>
      <c r="F26" s="36"/>
      <c r="G26" s="54"/>
      <c r="H26" s="36"/>
      <c r="I26" s="3"/>
      <c r="J26" s="3"/>
      <c r="K26" s="3"/>
      <c r="L26" s="23"/>
      <c r="M26" s="3"/>
      <c r="N26" s="227"/>
      <c r="O26" s="200"/>
      <c r="P26" s="200"/>
    </row>
    <row r="27" spans="1:16" s="5" customFormat="1" ht="14.1" customHeight="1" x14ac:dyDescent="0.25">
      <c r="A27" s="261">
        <v>11</v>
      </c>
      <c r="B27" s="229" t="s">
        <v>38</v>
      </c>
      <c r="C27" s="262">
        <v>137</v>
      </c>
      <c r="D27" s="263">
        <v>191.61</v>
      </c>
      <c r="E27" s="264">
        <v>1.4039999999999999</v>
      </c>
      <c r="F27" s="263">
        <f t="shared" ref="F27:F28" si="4">D27</f>
        <v>191.61</v>
      </c>
      <c r="G27" s="263">
        <v>191.08</v>
      </c>
      <c r="H27" s="264">
        <v>0.71899999999999997</v>
      </c>
      <c r="I27" s="264">
        <v>0.69</v>
      </c>
      <c r="J27" s="263">
        <v>0.12</v>
      </c>
      <c r="K27" s="263">
        <f t="shared" ref="K27:K32" si="5">J27</f>
        <v>0.12</v>
      </c>
      <c r="L27" s="265">
        <f>I27*100/E27</f>
        <v>49.145299145299148</v>
      </c>
      <c r="M27" s="263">
        <v>0.15</v>
      </c>
      <c r="N27" s="266">
        <v>0</v>
      </c>
      <c r="O27" s="202"/>
      <c r="P27" s="200"/>
    </row>
    <row r="28" spans="1:16" s="5" customFormat="1" ht="14.1" customHeight="1" x14ac:dyDescent="0.25">
      <c r="A28" s="261">
        <v>12</v>
      </c>
      <c r="B28" s="229" t="s">
        <v>39</v>
      </c>
      <c r="C28" s="262">
        <v>88</v>
      </c>
      <c r="D28" s="263">
        <v>203</v>
      </c>
      <c r="E28" s="263">
        <v>1.3</v>
      </c>
      <c r="F28" s="263">
        <f t="shared" si="4"/>
        <v>203</v>
      </c>
      <c r="G28" s="263">
        <v>202.6</v>
      </c>
      <c r="H28" s="263">
        <f>E28-I28</f>
        <v>0.25</v>
      </c>
      <c r="I28" s="264">
        <v>1.05</v>
      </c>
      <c r="J28" s="263">
        <v>0.01</v>
      </c>
      <c r="K28" s="263">
        <f t="shared" si="5"/>
        <v>0.01</v>
      </c>
      <c r="L28" s="265">
        <f>I28*100/E28</f>
        <v>80.769230769230759</v>
      </c>
      <c r="M28" s="263">
        <v>0.02</v>
      </c>
      <c r="N28" s="266">
        <v>0</v>
      </c>
      <c r="O28" s="202"/>
      <c r="P28" s="200"/>
    </row>
    <row r="29" spans="1:16" s="5" customFormat="1" ht="14.1" customHeight="1" x14ac:dyDescent="0.25">
      <c r="A29" s="223">
        <v>13</v>
      </c>
      <c r="B29" s="13" t="s">
        <v>40</v>
      </c>
      <c r="C29" s="35">
        <v>234</v>
      </c>
      <c r="D29" s="3">
        <v>182.5</v>
      </c>
      <c r="E29" s="3">
        <v>3.93</v>
      </c>
      <c r="F29" s="3">
        <f t="shared" ref="F29:F32" si="6">D29</f>
        <v>182.5</v>
      </c>
      <c r="G29" s="3">
        <v>182.5</v>
      </c>
      <c r="H29" s="3">
        <f>(D29-G29)*10000*C29/1000000</f>
        <v>0</v>
      </c>
      <c r="I29" s="14">
        <f>E29-H29</f>
        <v>3.93</v>
      </c>
      <c r="J29" s="3">
        <v>0.12</v>
      </c>
      <c r="K29" s="3">
        <f t="shared" si="5"/>
        <v>0.12</v>
      </c>
      <c r="L29" s="23">
        <f>I29*100/E29</f>
        <v>100</v>
      </c>
      <c r="M29" s="3">
        <v>0.21</v>
      </c>
      <c r="N29" s="227">
        <v>0</v>
      </c>
      <c r="O29" s="4"/>
      <c r="P29" s="200"/>
    </row>
    <row r="30" spans="1:16" s="5" customFormat="1" ht="14.1" customHeight="1" x14ac:dyDescent="0.25">
      <c r="A30" s="223">
        <v>14</v>
      </c>
      <c r="B30" s="13" t="s">
        <v>41</v>
      </c>
      <c r="C30" s="35">
        <v>65</v>
      </c>
      <c r="D30" s="3">
        <v>192.5</v>
      </c>
      <c r="E30" s="3">
        <v>1.07</v>
      </c>
      <c r="F30" s="3">
        <f t="shared" si="6"/>
        <v>192.5</v>
      </c>
      <c r="G30" s="3">
        <v>191.97</v>
      </c>
      <c r="H30" s="3">
        <f>(D30-G30)*10000*C30/1000000</f>
        <v>0.34450000000000069</v>
      </c>
      <c r="I30" s="14">
        <f t="shared" ref="I30:I31" si="7">E30-H30</f>
        <v>0.72549999999999937</v>
      </c>
      <c r="J30" s="3">
        <v>0.01</v>
      </c>
      <c r="K30" s="3">
        <f t="shared" si="5"/>
        <v>0.01</v>
      </c>
      <c r="L30" s="23">
        <f>I30*100/E30</f>
        <v>67.803738317756952</v>
      </c>
      <c r="M30" s="3">
        <v>0.01</v>
      </c>
      <c r="N30" s="227">
        <v>0</v>
      </c>
      <c r="O30" s="4"/>
      <c r="P30" s="200"/>
    </row>
    <row r="31" spans="1:16" s="5" customFormat="1" ht="14.1" customHeight="1" x14ac:dyDescent="0.25">
      <c r="A31" s="223">
        <v>15</v>
      </c>
      <c r="B31" s="13" t="s">
        <v>42</v>
      </c>
      <c r="C31" s="35">
        <v>97</v>
      </c>
      <c r="D31" s="3">
        <v>179.1</v>
      </c>
      <c r="E31" s="3">
        <v>1.75</v>
      </c>
      <c r="F31" s="3">
        <f t="shared" si="6"/>
        <v>179.1</v>
      </c>
      <c r="G31" s="3">
        <v>179.12</v>
      </c>
      <c r="H31" s="3">
        <f>(D31-G31)*10000*C31/1000000</f>
        <v>-1.9400000000009923E-2</v>
      </c>
      <c r="I31" s="14">
        <f t="shared" si="7"/>
        <v>1.7694000000000099</v>
      </c>
      <c r="J31" s="3">
        <v>0.16</v>
      </c>
      <c r="K31" s="3">
        <f t="shared" si="5"/>
        <v>0.16</v>
      </c>
      <c r="L31" s="23">
        <f t="shared" ref="L31" si="8">I31*100/E31</f>
        <v>101.10857142857199</v>
      </c>
      <c r="M31" s="3">
        <v>0.22</v>
      </c>
      <c r="N31" s="227">
        <v>0</v>
      </c>
      <c r="O31" s="4"/>
      <c r="P31" s="200"/>
    </row>
    <row r="32" spans="1:16" s="5" customFormat="1" ht="14.1" customHeight="1" x14ac:dyDescent="0.25">
      <c r="A32" s="223">
        <v>16</v>
      </c>
      <c r="B32" s="13" t="s">
        <v>43</v>
      </c>
      <c r="C32" s="35">
        <v>95</v>
      </c>
      <c r="D32" s="3">
        <v>174.03</v>
      </c>
      <c r="E32" s="3">
        <v>1.03</v>
      </c>
      <c r="F32" s="3">
        <f t="shared" si="6"/>
        <v>174.03</v>
      </c>
      <c r="G32" s="3">
        <v>174.06</v>
      </c>
      <c r="H32" s="3">
        <f>(D32-G32)*10000*C32/1000000</f>
        <v>-2.850000000000108E-2</v>
      </c>
      <c r="I32" s="14">
        <f>E32-H32</f>
        <v>1.0585000000000011</v>
      </c>
      <c r="J32" s="3">
        <v>0.18</v>
      </c>
      <c r="K32" s="3">
        <f t="shared" si="5"/>
        <v>0.18</v>
      </c>
      <c r="L32" s="23">
        <f>I32*100/E32</f>
        <v>102.76699029126223</v>
      </c>
      <c r="M32" s="3">
        <v>0.26</v>
      </c>
      <c r="N32" s="227">
        <v>0</v>
      </c>
      <c r="O32" s="4"/>
      <c r="P32" s="200"/>
    </row>
    <row r="33" spans="1:16" s="5" customFormat="1" ht="14.1" customHeight="1" x14ac:dyDescent="0.25">
      <c r="A33" s="223"/>
      <c r="B33" s="19" t="s">
        <v>35</v>
      </c>
      <c r="C33" s="33">
        <f>SUM(C27:C32)</f>
        <v>716</v>
      </c>
      <c r="D33" s="20"/>
      <c r="E33" s="22">
        <f>SUM(E27:E32)</f>
        <v>10.484</v>
      </c>
      <c r="F33" s="21"/>
      <c r="G33" s="39"/>
      <c r="H33" s="22">
        <f>SUM(H27:H32)</f>
        <v>1.2655999999999898</v>
      </c>
      <c r="I33" s="22">
        <f>SUM(I27:I32)</f>
        <v>9.2234000000000105</v>
      </c>
      <c r="J33" s="21"/>
      <c r="K33" s="21"/>
      <c r="L33" s="26">
        <f>I33*100/E33</f>
        <v>87.975963372758585</v>
      </c>
      <c r="M33" s="21"/>
      <c r="N33" s="227"/>
      <c r="O33" s="200"/>
      <c r="P33" s="200"/>
    </row>
    <row r="34" spans="1:16" s="5" customFormat="1" ht="14.1" customHeight="1" x14ac:dyDescent="0.25">
      <c r="A34" s="223"/>
      <c r="B34" s="19" t="s">
        <v>44</v>
      </c>
      <c r="C34" s="33"/>
      <c r="D34" s="3"/>
      <c r="E34" s="3"/>
      <c r="F34" s="3"/>
      <c r="G34" s="40"/>
      <c r="H34" s="3"/>
      <c r="I34" s="3"/>
      <c r="J34" s="3"/>
      <c r="K34" s="3"/>
      <c r="L34" s="23"/>
      <c r="M34" s="3"/>
      <c r="N34" s="227"/>
      <c r="O34" s="200"/>
      <c r="P34" s="200"/>
    </row>
    <row r="35" spans="1:16" s="5" customFormat="1" ht="14.1" customHeight="1" x14ac:dyDescent="0.25">
      <c r="A35" s="223">
        <v>17</v>
      </c>
      <c r="B35" s="13" t="s">
        <v>45</v>
      </c>
      <c r="C35" s="35">
        <v>57</v>
      </c>
      <c r="D35" s="3">
        <v>189.5</v>
      </c>
      <c r="E35" s="3">
        <v>1.19</v>
      </c>
      <c r="F35" s="3">
        <f t="shared" ref="F35:F37" si="9">D35</f>
        <v>189.5</v>
      </c>
      <c r="G35" s="3">
        <v>189.48</v>
      </c>
      <c r="H35" s="14">
        <f>(D35-G35)*10000*C35/1000000</f>
        <v>1.1400000000005831E-2</v>
      </c>
      <c r="I35" s="3">
        <f>E35-H35</f>
        <v>1.1785999999999941</v>
      </c>
      <c r="J35" s="3">
        <v>0.03</v>
      </c>
      <c r="K35" s="3">
        <f>J35</f>
        <v>0.03</v>
      </c>
      <c r="L35" s="23">
        <f t="shared" ref="L35:L37" si="10">I35*100/E35</f>
        <v>99.042016806722202</v>
      </c>
      <c r="M35" s="3">
        <v>0.05</v>
      </c>
      <c r="N35" s="227">
        <v>0</v>
      </c>
      <c r="O35" s="4"/>
      <c r="P35" s="200"/>
    </row>
    <row r="36" spans="1:16" s="5" customFormat="1" ht="14.1" customHeight="1" x14ac:dyDescent="0.25">
      <c r="A36" s="223">
        <v>18</v>
      </c>
      <c r="B36" s="13" t="s">
        <v>46</v>
      </c>
      <c r="C36" s="35">
        <v>104</v>
      </c>
      <c r="D36" s="3">
        <v>185.5</v>
      </c>
      <c r="E36" s="3">
        <v>1.83</v>
      </c>
      <c r="F36" s="3">
        <f t="shared" si="9"/>
        <v>185.5</v>
      </c>
      <c r="G36" s="3">
        <v>185.48</v>
      </c>
      <c r="H36" s="14">
        <f>(D36-G36)*10000*C36/1000000</f>
        <v>2.080000000001064E-2</v>
      </c>
      <c r="I36" s="14">
        <f>E36-H36</f>
        <v>1.8091999999999895</v>
      </c>
      <c r="J36" s="3">
        <v>0.03</v>
      </c>
      <c r="K36" s="3">
        <f>J36</f>
        <v>0.03</v>
      </c>
      <c r="L36" s="23">
        <f t="shared" si="10"/>
        <v>98.863387978141489</v>
      </c>
      <c r="M36" s="3">
        <v>0.06</v>
      </c>
      <c r="N36" s="227">
        <v>0</v>
      </c>
      <c r="O36" s="4"/>
      <c r="P36" s="200"/>
    </row>
    <row r="37" spans="1:16" s="5" customFormat="1" ht="14.1" customHeight="1" x14ac:dyDescent="0.25">
      <c r="A37" s="223">
        <v>19</v>
      </c>
      <c r="B37" s="13" t="s">
        <v>47</v>
      </c>
      <c r="C37" s="35">
        <v>64</v>
      </c>
      <c r="D37" s="3">
        <v>180.6</v>
      </c>
      <c r="E37" s="3">
        <v>1.02</v>
      </c>
      <c r="F37" s="3">
        <f t="shared" si="9"/>
        <v>180.6</v>
      </c>
      <c r="G37" s="3">
        <v>180.55</v>
      </c>
      <c r="H37" s="14">
        <f>(D37-G37)*10000*C37/1000000</f>
        <v>3.1999999999989086E-2</v>
      </c>
      <c r="I37" s="14">
        <f>E37-H37</f>
        <v>0.98800000000001098</v>
      </c>
      <c r="J37" s="3">
        <v>0.03</v>
      </c>
      <c r="K37" s="3">
        <f>J37</f>
        <v>0.03</v>
      </c>
      <c r="L37" s="23">
        <f t="shared" si="10"/>
        <v>96.862745098040278</v>
      </c>
      <c r="M37" s="3">
        <v>0.06</v>
      </c>
      <c r="N37" s="227">
        <v>0</v>
      </c>
      <c r="O37" s="4"/>
      <c r="P37" s="200"/>
    </row>
    <row r="38" spans="1:16" s="5" customFormat="1" ht="14.1" customHeight="1" x14ac:dyDescent="0.25">
      <c r="A38" s="223"/>
      <c r="B38" s="19" t="s">
        <v>35</v>
      </c>
      <c r="C38" s="33">
        <f>SUM(C35:C37)</f>
        <v>225</v>
      </c>
      <c r="D38" s="20"/>
      <c r="E38" s="21">
        <f>SUM(E35:E37)</f>
        <v>4.04</v>
      </c>
      <c r="F38" s="21"/>
      <c r="G38" s="39"/>
      <c r="H38" s="21">
        <f>SUM(H35:H37)</f>
        <v>6.4200000000005558E-2</v>
      </c>
      <c r="I38" s="21">
        <f>SUM(I35:I37)</f>
        <v>3.9757999999999947</v>
      </c>
      <c r="J38" s="21"/>
      <c r="K38" s="21"/>
      <c r="L38" s="26">
        <f>I38*100/E38</f>
        <v>98.410891089108773</v>
      </c>
      <c r="M38" s="21"/>
      <c r="N38" s="227"/>
      <c r="O38" s="200"/>
      <c r="P38" s="200"/>
    </row>
    <row r="39" spans="1:16" s="5" customFormat="1" ht="14.1" customHeight="1" x14ac:dyDescent="0.25">
      <c r="A39" s="223"/>
      <c r="B39" s="19" t="s">
        <v>48</v>
      </c>
      <c r="C39" s="33"/>
      <c r="D39" s="3"/>
      <c r="E39" s="3"/>
      <c r="F39" s="3"/>
      <c r="G39" s="40"/>
      <c r="H39" s="3"/>
      <c r="I39" s="3"/>
      <c r="J39" s="3"/>
      <c r="K39" s="3"/>
      <c r="L39" s="23"/>
      <c r="M39" s="3"/>
      <c r="N39" s="227"/>
      <c r="O39" s="200"/>
      <c r="P39" s="200"/>
    </row>
    <row r="40" spans="1:16" s="5" customFormat="1" ht="14.1" customHeight="1" x14ac:dyDescent="0.25">
      <c r="A40" s="223">
        <v>20</v>
      </c>
      <c r="B40" s="13" t="s">
        <v>49</v>
      </c>
      <c r="C40" s="35">
        <v>66.7</v>
      </c>
      <c r="D40" s="3">
        <v>182.5</v>
      </c>
      <c r="E40" s="3">
        <v>1.08</v>
      </c>
      <c r="F40" s="3">
        <f t="shared" ref="F40:F42" si="11">D40</f>
        <v>182.5</v>
      </c>
      <c r="G40" s="3">
        <v>182.05</v>
      </c>
      <c r="H40" s="3">
        <f>(D40-G40)*10000*C40/1000000</f>
        <v>0.30014999999999242</v>
      </c>
      <c r="I40" s="3">
        <f>E40-H40</f>
        <v>0.7798500000000077</v>
      </c>
      <c r="J40" s="3">
        <v>0.01</v>
      </c>
      <c r="K40" s="3">
        <f t="shared" ref="K40" si="12">J40</f>
        <v>0.01</v>
      </c>
      <c r="L40" s="23">
        <f t="shared" ref="L40:L42" si="13">I40*100/E40</f>
        <v>72.208333333334039</v>
      </c>
      <c r="M40" s="50">
        <v>0.04</v>
      </c>
      <c r="N40" s="227">
        <v>0</v>
      </c>
      <c r="O40" s="4"/>
      <c r="P40" s="200"/>
    </row>
    <row r="41" spans="1:16" s="5" customFormat="1" ht="14.1" customHeight="1" x14ac:dyDescent="0.25">
      <c r="A41" s="223">
        <v>21</v>
      </c>
      <c r="B41" s="13" t="s">
        <v>50</v>
      </c>
      <c r="C41" s="35">
        <v>62.8</v>
      </c>
      <c r="D41" s="3">
        <v>177</v>
      </c>
      <c r="E41" s="3">
        <v>1.41</v>
      </c>
      <c r="F41" s="3">
        <f t="shared" si="11"/>
        <v>177</v>
      </c>
      <c r="G41" s="3">
        <v>176.53</v>
      </c>
      <c r="H41" s="3">
        <f>(D41-G41)*10000*C41/1000000</f>
        <v>0.29515999999999931</v>
      </c>
      <c r="I41" s="3">
        <f>E41-H41</f>
        <v>1.1148400000000005</v>
      </c>
      <c r="J41" s="3">
        <v>0.01</v>
      </c>
      <c r="K41" s="3">
        <f>J41</f>
        <v>0.01</v>
      </c>
      <c r="L41" s="23">
        <f t="shared" si="13"/>
        <v>79.066666666666706</v>
      </c>
      <c r="M41" s="50">
        <v>0.05</v>
      </c>
      <c r="N41" s="227">
        <v>0.05</v>
      </c>
      <c r="O41" s="4"/>
      <c r="P41" s="200"/>
    </row>
    <row r="42" spans="1:16" s="5" customFormat="1" ht="14.1" customHeight="1" x14ac:dyDescent="0.25">
      <c r="A42" s="223">
        <v>22</v>
      </c>
      <c r="B42" s="13" t="s">
        <v>51</v>
      </c>
      <c r="C42" s="35">
        <v>56</v>
      </c>
      <c r="D42" s="3">
        <v>175.25</v>
      </c>
      <c r="E42" s="3">
        <v>1.17</v>
      </c>
      <c r="F42" s="3">
        <f t="shared" si="11"/>
        <v>175.25</v>
      </c>
      <c r="G42" s="3">
        <v>174.85</v>
      </c>
      <c r="H42" s="3">
        <f>(D42-G42)*10000*C42/1000000</f>
        <v>0.22400000000000317</v>
      </c>
      <c r="I42" s="3">
        <f>E42-H42</f>
        <v>0.94599999999999673</v>
      </c>
      <c r="J42" s="3">
        <v>0.01</v>
      </c>
      <c r="K42" s="3">
        <f>J42</f>
        <v>0.01</v>
      </c>
      <c r="L42" s="23">
        <f t="shared" si="13"/>
        <v>80.854700854700582</v>
      </c>
      <c r="M42" s="50">
        <v>0.06</v>
      </c>
      <c r="N42" s="227">
        <v>0.15</v>
      </c>
      <c r="O42" s="4"/>
      <c r="P42" s="200"/>
    </row>
    <row r="43" spans="1:16" s="5" customFormat="1" ht="14.1" customHeight="1" x14ac:dyDescent="0.25">
      <c r="A43" s="223"/>
      <c r="B43" s="19" t="s">
        <v>35</v>
      </c>
      <c r="C43" s="33">
        <f>SUM(C40:C42)</f>
        <v>185.5</v>
      </c>
      <c r="D43" s="3"/>
      <c r="E43" s="21">
        <f>SUM(E40:E42)</f>
        <v>3.66</v>
      </c>
      <c r="F43" s="21"/>
      <c r="G43" s="39" t="s">
        <v>52</v>
      </c>
      <c r="H43" s="21">
        <f>SUM(H40:H42)</f>
        <v>0.81930999999999499</v>
      </c>
      <c r="I43" s="21">
        <f>SUM(I40:I42)</f>
        <v>2.8406900000000048</v>
      </c>
      <c r="J43" s="21"/>
      <c r="K43" s="21"/>
      <c r="L43" s="26">
        <f>I43*100/E43</f>
        <v>77.614480874317067</v>
      </c>
      <c r="M43" s="21"/>
      <c r="N43" s="227"/>
      <c r="O43" s="200"/>
      <c r="P43" s="200"/>
    </row>
    <row r="44" spans="1:16" s="5" customFormat="1" ht="14.1" customHeight="1" x14ac:dyDescent="0.25">
      <c r="A44" s="223"/>
      <c r="B44" s="19" t="s">
        <v>53</v>
      </c>
      <c r="C44" s="33"/>
      <c r="D44" s="3"/>
      <c r="E44" s="3"/>
      <c r="F44" s="3"/>
      <c r="G44" s="40"/>
      <c r="H44" s="3"/>
      <c r="I44" s="3"/>
      <c r="J44" s="3"/>
      <c r="K44" s="3"/>
      <c r="L44" s="38"/>
      <c r="M44" s="3"/>
      <c r="N44" s="227"/>
      <c r="O44" s="200"/>
      <c r="P44" s="200"/>
    </row>
    <row r="45" spans="1:16" s="5" customFormat="1" ht="14.1" customHeight="1" x14ac:dyDescent="0.25">
      <c r="A45" s="223">
        <v>23</v>
      </c>
      <c r="B45" s="229" t="s">
        <v>54</v>
      </c>
      <c r="C45" s="53">
        <v>184</v>
      </c>
      <c r="D45" s="3">
        <v>212.5</v>
      </c>
      <c r="E45" s="3">
        <v>2.4700000000000002</v>
      </c>
      <c r="F45" s="3">
        <f t="shared" ref="F45:F49" si="14">D45</f>
        <v>212.5</v>
      </c>
      <c r="G45" s="3">
        <v>210</v>
      </c>
      <c r="H45" s="3">
        <f>E45-I45</f>
        <v>2.37</v>
      </c>
      <c r="I45" s="3">
        <v>0.1</v>
      </c>
      <c r="J45" s="3">
        <v>0.15</v>
      </c>
      <c r="K45" s="3">
        <f t="shared" ref="K45" si="15">J45</f>
        <v>0.15</v>
      </c>
      <c r="L45" s="23">
        <f t="shared" ref="L45:L54" si="16">I45*100/E45</f>
        <v>4.048582995951417</v>
      </c>
      <c r="M45" s="3">
        <v>0.1</v>
      </c>
      <c r="N45" s="227">
        <v>0</v>
      </c>
      <c r="O45" s="201"/>
      <c r="P45" s="200"/>
    </row>
    <row r="46" spans="1:16" s="5" customFormat="1" ht="14.1" customHeight="1" x14ac:dyDescent="0.25">
      <c r="A46" s="223">
        <v>24</v>
      </c>
      <c r="B46" s="229" t="s">
        <v>55</v>
      </c>
      <c r="C46" s="49">
        <v>53</v>
      </c>
      <c r="D46" s="3">
        <v>195.5</v>
      </c>
      <c r="E46" s="3">
        <v>0.61</v>
      </c>
      <c r="F46" s="3">
        <f t="shared" si="14"/>
        <v>195.5</v>
      </c>
      <c r="G46" s="3">
        <v>195.4</v>
      </c>
      <c r="H46" s="3">
        <v>0.04</v>
      </c>
      <c r="I46" s="3">
        <f>E46-H46</f>
        <v>0.56999999999999995</v>
      </c>
      <c r="J46" s="3">
        <v>0.15</v>
      </c>
      <c r="K46" s="3">
        <f>J46</f>
        <v>0.15</v>
      </c>
      <c r="L46" s="23">
        <f t="shared" si="16"/>
        <v>93.442622950819668</v>
      </c>
      <c r="M46" s="3">
        <v>0.15</v>
      </c>
      <c r="N46" s="227">
        <v>0</v>
      </c>
      <c r="O46" s="202"/>
      <c r="P46" s="200"/>
    </row>
    <row r="47" spans="1:16" s="5" customFormat="1" ht="14.1" customHeight="1" x14ac:dyDescent="0.25">
      <c r="A47" s="223">
        <v>25</v>
      </c>
      <c r="B47" s="229" t="s">
        <v>56</v>
      </c>
      <c r="C47" s="49">
        <v>159</v>
      </c>
      <c r="D47" s="3">
        <v>191.7</v>
      </c>
      <c r="E47" s="3">
        <v>1.74</v>
      </c>
      <c r="F47" s="3">
        <f t="shared" si="14"/>
        <v>191.7</v>
      </c>
      <c r="G47" s="3">
        <v>191.45</v>
      </c>
      <c r="H47" s="3">
        <v>0.37</v>
      </c>
      <c r="I47" s="3">
        <f t="shared" ref="I47:I54" si="17">E47-H47</f>
        <v>1.37</v>
      </c>
      <c r="J47" s="3">
        <v>0.15</v>
      </c>
      <c r="K47" s="3">
        <f>J47</f>
        <v>0.15</v>
      </c>
      <c r="L47" s="23">
        <f>I47*100/E47</f>
        <v>78.735632183908052</v>
      </c>
      <c r="M47" s="3">
        <v>0.15</v>
      </c>
      <c r="N47" s="227">
        <v>0</v>
      </c>
      <c r="O47" s="202"/>
      <c r="P47" s="200"/>
    </row>
    <row r="48" spans="1:16" s="5" customFormat="1" ht="14.1" customHeight="1" x14ac:dyDescent="0.25">
      <c r="A48" s="223">
        <v>26</v>
      </c>
      <c r="B48" s="229" t="s">
        <v>57</v>
      </c>
      <c r="C48" s="49">
        <v>353</v>
      </c>
      <c r="D48" s="3">
        <v>189.5</v>
      </c>
      <c r="E48" s="3">
        <v>1.93</v>
      </c>
      <c r="F48" s="3">
        <f t="shared" si="14"/>
        <v>189.5</v>
      </c>
      <c r="G48" s="3">
        <v>189.5</v>
      </c>
      <c r="H48" s="3">
        <v>0</v>
      </c>
      <c r="I48" s="3">
        <f t="shared" si="17"/>
        <v>1.93</v>
      </c>
      <c r="J48" s="3">
        <v>0.25</v>
      </c>
      <c r="K48" s="3">
        <f>J48</f>
        <v>0.25</v>
      </c>
      <c r="L48" s="23">
        <f t="shared" si="16"/>
        <v>100</v>
      </c>
      <c r="M48" s="3">
        <v>0.2</v>
      </c>
      <c r="N48" s="227">
        <v>0</v>
      </c>
      <c r="O48" s="202"/>
      <c r="P48" s="200"/>
    </row>
    <row r="49" spans="1:27" s="5" customFormat="1" ht="14.1" customHeight="1" x14ac:dyDescent="0.25">
      <c r="A49" s="223">
        <v>27</v>
      </c>
      <c r="B49" s="229" t="s">
        <v>58</v>
      </c>
      <c r="C49" s="49">
        <v>55.5</v>
      </c>
      <c r="D49" s="3">
        <v>186</v>
      </c>
      <c r="E49" s="3">
        <v>1.07</v>
      </c>
      <c r="F49" s="3">
        <f t="shared" si="14"/>
        <v>186</v>
      </c>
      <c r="G49" s="3">
        <v>185.8</v>
      </c>
      <c r="H49" s="3">
        <v>0.15</v>
      </c>
      <c r="I49" s="3">
        <f t="shared" si="17"/>
        <v>0.92</v>
      </c>
      <c r="J49" s="3">
        <v>0.3</v>
      </c>
      <c r="K49" s="3">
        <f t="shared" ref="K49:K54" si="18">J49</f>
        <v>0.3</v>
      </c>
      <c r="L49" s="23">
        <f t="shared" si="16"/>
        <v>85.981308411214954</v>
      </c>
      <c r="M49" s="3">
        <v>0.25</v>
      </c>
      <c r="N49" s="227">
        <v>0</v>
      </c>
      <c r="O49" s="216"/>
      <c r="P49" s="200"/>
    </row>
    <row r="50" spans="1:27" s="5" customFormat="1" ht="14.1" customHeight="1" x14ac:dyDescent="0.25">
      <c r="A50" s="52">
        <v>28</v>
      </c>
      <c r="B50" s="229" t="s">
        <v>59</v>
      </c>
      <c r="C50" s="49">
        <v>90</v>
      </c>
      <c r="D50" s="3">
        <v>182.4</v>
      </c>
      <c r="E50" s="3">
        <v>1.47</v>
      </c>
      <c r="F50" s="3">
        <f t="shared" ref="F50:F54" si="19">D50</f>
        <v>182.4</v>
      </c>
      <c r="G50" s="3">
        <v>182.3</v>
      </c>
      <c r="H50" s="3">
        <v>0.1</v>
      </c>
      <c r="I50" s="3">
        <f t="shared" si="17"/>
        <v>1.3699999999999999</v>
      </c>
      <c r="J50" s="3">
        <v>0.3</v>
      </c>
      <c r="K50" s="3">
        <f>J50</f>
        <v>0.3</v>
      </c>
      <c r="L50" s="23">
        <v>38</v>
      </c>
      <c r="M50" s="3">
        <v>0.3</v>
      </c>
      <c r="N50" s="227">
        <v>0</v>
      </c>
      <c r="O50" s="216"/>
      <c r="P50" s="200"/>
    </row>
    <row r="51" spans="1:27" s="5" customFormat="1" ht="14.1" customHeight="1" x14ac:dyDescent="0.25">
      <c r="A51" s="37">
        <v>29</v>
      </c>
      <c r="B51" s="13" t="s">
        <v>60</v>
      </c>
      <c r="C51" s="35">
        <v>58</v>
      </c>
      <c r="D51" s="3">
        <v>173</v>
      </c>
      <c r="E51" s="3">
        <v>1.1299999999999999</v>
      </c>
      <c r="F51" s="3">
        <f t="shared" si="19"/>
        <v>173</v>
      </c>
      <c r="G51" s="3">
        <v>173.01</v>
      </c>
      <c r="H51" s="3">
        <f>(D51-G51)*10000*C51/1000000</f>
        <v>-5.7999999999947252E-3</v>
      </c>
      <c r="I51" s="3">
        <f t="shared" si="17"/>
        <v>1.1357999999999946</v>
      </c>
      <c r="J51" s="3">
        <v>0.3</v>
      </c>
      <c r="K51" s="3">
        <f>J51</f>
        <v>0.3</v>
      </c>
      <c r="L51" s="23">
        <f t="shared" si="16"/>
        <v>100.51327433628272</v>
      </c>
      <c r="M51" s="3">
        <v>0.35</v>
      </c>
      <c r="N51" s="227">
        <v>0</v>
      </c>
      <c r="O51" s="4"/>
      <c r="P51" s="200"/>
    </row>
    <row r="52" spans="1:27" s="5" customFormat="1" ht="14.1" customHeight="1" x14ac:dyDescent="0.25">
      <c r="A52" s="37">
        <v>30</v>
      </c>
      <c r="B52" s="6" t="s">
        <v>61</v>
      </c>
      <c r="C52" s="35">
        <v>68</v>
      </c>
      <c r="D52" s="3">
        <v>169</v>
      </c>
      <c r="E52" s="3">
        <v>1.2</v>
      </c>
      <c r="F52" s="3">
        <f t="shared" si="19"/>
        <v>169</v>
      </c>
      <c r="G52" s="3">
        <v>169.1</v>
      </c>
      <c r="H52" s="3">
        <f t="shared" ref="H52:H54" si="20">(D52-G52)*10000*C52/1000000</f>
        <v>-6.7999999999996133E-2</v>
      </c>
      <c r="I52" s="3">
        <f t="shared" si="17"/>
        <v>1.267999999999996</v>
      </c>
      <c r="J52" s="3">
        <v>0.3</v>
      </c>
      <c r="K52" s="3">
        <f t="shared" si="18"/>
        <v>0.3</v>
      </c>
      <c r="L52" s="23">
        <f t="shared" si="16"/>
        <v>105.66666666666633</v>
      </c>
      <c r="M52" s="3">
        <v>0.4</v>
      </c>
      <c r="N52" s="227">
        <v>0</v>
      </c>
      <c r="O52" s="4"/>
      <c r="P52" s="200"/>
    </row>
    <row r="53" spans="1:27" s="5" customFormat="1" ht="14.1" customHeight="1" x14ac:dyDescent="0.25">
      <c r="A53" s="37">
        <v>31</v>
      </c>
      <c r="B53" s="13" t="s">
        <v>62</v>
      </c>
      <c r="C53" s="35">
        <v>102</v>
      </c>
      <c r="D53" s="3">
        <v>163</v>
      </c>
      <c r="E53" s="3">
        <v>2.5</v>
      </c>
      <c r="F53" s="3">
        <f t="shared" si="19"/>
        <v>163</v>
      </c>
      <c r="G53" s="3">
        <v>163.04</v>
      </c>
      <c r="H53" s="3">
        <f t="shared" si="20"/>
        <v>-4.0799999999991877E-2</v>
      </c>
      <c r="I53" s="3">
        <f t="shared" si="17"/>
        <v>2.540799999999992</v>
      </c>
      <c r="J53" s="3">
        <v>0.45</v>
      </c>
      <c r="K53" s="3">
        <f t="shared" si="18"/>
        <v>0.45</v>
      </c>
      <c r="L53" s="23">
        <f t="shared" si="16"/>
        <v>101.63199999999968</v>
      </c>
      <c r="M53" s="3">
        <v>0.45</v>
      </c>
      <c r="N53" s="227">
        <v>0.01</v>
      </c>
      <c r="O53" s="4"/>
      <c r="P53" s="200"/>
    </row>
    <row r="54" spans="1:27" s="5" customFormat="1" ht="14.1" customHeight="1" x14ac:dyDescent="0.25">
      <c r="A54" s="37">
        <v>32</v>
      </c>
      <c r="B54" s="13" t="s">
        <v>63</v>
      </c>
      <c r="C54" s="35">
        <v>78</v>
      </c>
      <c r="D54" s="3">
        <v>160.1</v>
      </c>
      <c r="E54" s="3">
        <v>1.28</v>
      </c>
      <c r="F54" s="3">
        <f t="shared" si="19"/>
        <v>160.1</v>
      </c>
      <c r="G54" s="3">
        <v>160.65</v>
      </c>
      <c r="H54" s="3">
        <f t="shared" si="20"/>
        <v>-0.42900000000000887</v>
      </c>
      <c r="I54" s="3">
        <f t="shared" si="17"/>
        <v>1.709000000000009</v>
      </c>
      <c r="J54" s="3">
        <v>0.4</v>
      </c>
      <c r="K54" s="3">
        <f t="shared" si="18"/>
        <v>0.4</v>
      </c>
      <c r="L54" s="23">
        <f t="shared" si="16"/>
        <v>133.51562500000068</v>
      </c>
      <c r="M54" s="3">
        <v>0.5</v>
      </c>
      <c r="N54" s="227">
        <v>0.05</v>
      </c>
      <c r="O54" s="4"/>
      <c r="P54" s="200"/>
    </row>
    <row r="55" spans="1:27" s="5" customFormat="1" ht="14.1" customHeight="1" x14ac:dyDescent="0.25">
      <c r="A55" s="37"/>
      <c r="B55" s="19" t="s">
        <v>35</v>
      </c>
      <c r="C55" s="33">
        <f>SUM(C45:C54)</f>
        <v>1200.5</v>
      </c>
      <c r="D55" s="3"/>
      <c r="E55" s="21">
        <f>SUM(E45:E54)</f>
        <v>15.4</v>
      </c>
      <c r="F55" s="21"/>
      <c r="G55" s="39"/>
      <c r="H55" s="21">
        <f>SUM(H45:H54)</f>
        <v>2.4864000000000086</v>
      </c>
      <c r="I55" s="21">
        <f>SUM(I45:I54)</f>
        <v>12.91359999999999</v>
      </c>
      <c r="J55" s="21"/>
      <c r="K55" s="55"/>
      <c r="L55" s="26">
        <f>I55*100/E55</f>
        <v>83.854545454545388</v>
      </c>
      <c r="M55" s="55"/>
      <c r="N55" s="227"/>
      <c r="O55" s="200"/>
      <c r="P55" s="200"/>
    </row>
    <row r="56" spans="1:27" s="5" customFormat="1" ht="14.1" customHeight="1" x14ac:dyDescent="0.25">
      <c r="A56" s="37"/>
      <c r="B56" s="19" t="s">
        <v>64</v>
      </c>
      <c r="C56" s="33"/>
      <c r="D56" s="35"/>
      <c r="E56" s="3"/>
      <c r="F56" s="53"/>
      <c r="G56" s="56"/>
      <c r="H56" s="53"/>
      <c r="I56" s="53"/>
      <c r="J56" s="35"/>
      <c r="K56" s="35"/>
      <c r="L56" s="57"/>
      <c r="M56" s="35"/>
      <c r="N56" s="227"/>
      <c r="O56" s="200"/>
      <c r="P56" s="200"/>
    </row>
    <row r="57" spans="1:27" s="5" customFormat="1" ht="14.1" customHeight="1" x14ac:dyDescent="0.25">
      <c r="A57" s="37">
        <v>33</v>
      </c>
      <c r="B57" s="229" t="s">
        <v>65</v>
      </c>
      <c r="C57" s="49">
        <v>73.430000000000007</v>
      </c>
      <c r="D57" s="3">
        <v>217.9</v>
      </c>
      <c r="E57" s="3">
        <v>1.1200000000000001</v>
      </c>
      <c r="F57" s="3">
        <f t="shared" ref="F57:F68" si="21">D57</f>
        <v>217.9</v>
      </c>
      <c r="G57" s="3">
        <v>217.7</v>
      </c>
      <c r="H57" s="3">
        <v>0.15</v>
      </c>
      <c r="I57" s="3">
        <f>E57-H57</f>
        <v>0.97000000000000008</v>
      </c>
      <c r="J57" s="3">
        <v>0.06</v>
      </c>
      <c r="K57" s="3">
        <f>J57</f>
        <v>0.06</v>
      </c>
      <c r="L57" s="23">
        <f t="shared" ref="L57:L68" si="22">I57*100/E57</f>
        <v>86.607142857142861</v>
      </c>
      <c r="M57" s="3">
        <v>0.01</v>
      </c>
      <c r="N57" s="227">
        <v>0</v>
      </c>
      <c r="O57" s="200"/>
      <c r="P57" s="200"/>
    </row>
    <row r="58" spans="1:27" s="5" customFormat="1" ht="14.1" customHeight="1" x14ac:dyDescent="0.25">
      <c r="A58" s="37">
        <v>34</v>
      </c>
      <c r="B58" s="229" t="s">
        <v>66</v>
      </c>
      <c r="C58" s="49">
        <v>158</v>
      </c>
      <c r="D58" s="3">
        <v>211.5</v>
      </c>
      <c r="E58" s="3">
        <v>1.02</v>
      </c>
      <c r="F58" s="3">
        <f t="shared" si="21"/>
        <v>211.5</v>
      </c>
      <c r="G58" s="3">
        <v>211.1</v>
      </c>
      <c r="H58" s="3">
        <v>0.48</v>
      </c>
      <c r="I58" s="3">
        <f>E58-H58</f>
        <v>0.54</v>
      </c>
      <c r="J58" s="3">
        <v>0.08</v>
      </c>
      <c r="K58" s="3">
        <f>J58</f>
        <v>0.08</v>
      </c>
      <c r="L58" s="23">
        <f t="shared" si="22"/>
        <v>52.941176470588232</v>
      </c>
      <c r="M58" s="3">
        <v>0.1</v>
      </c>
      <c r="N58" s="227">
        <v>0</v>
      </c>
      <c r="O58" s="200"/>
      <c r="P58" s="200"/>
    </row>
    <row r="59" spans="1:27" s="5" customFormat="1" ht="14.1" customHeight="1" x14ac:dyDescent="0.25">
      <c r="A59" s="29"/>
      <c r="B59" s="267"/>
      <c r="C59" s="237" t="s">
        <v>2</v>
      </c>
      <c r="D59" s="238"/>
      <c r="E59" s="238"/>
      <c r="F59" s="239" t="s">
        <v>3</v>
      </c>
      <c r="G59" s="239"/>
      <c r="H59" s="239"/>
      <c r="I59" s="239"/>
      <c r="J59" s="239"/>
      <c r="K59" s="239"/>
      <c r="L59" s="235" t="s">
        <v>4</v>
      </c>
      <c r="M59" s="240" t="s">
        <v>5</v>
      </c>
      <c r="N59" s="230" t="s">
        <v>95</v>
      </c>
      <c r="O59" s="200"/>
      <c r="P59" s="200"/>
    </row>
    <row r="60" spans="1:27" s="5" customFormat="1" ht="14.1" customHeight="1" x14ac:dyDescent="0.25">
      <c r="A60" s="51"/>
      <c r="B60" s="268" t="s">
        <v>6</v>
      </c>
      <c r="C60" s="219" t="s">
        <v>7</v>
      </c>
      <c r="D60" s="76" t="s">
        <v>8</v>
      </c>
      <c r="E60" s="232" t="s">
        <v>85</v>
      </c>
      <c r="F60" s="76" t="s">
        <v>10</v>
      </c>
      <c r="G60" s="66" t="s">
        <v>11</v>
      </c>
      <c r="H60" s="76" t="s">
        <v>12</v>
      </c>
      <c r="I60" s="66" t="s">
        <v>13</v>
      </c>
      <c r="J60" s="76" t="s">
        <v>14</v>
      </c>
      <c r="K60" s="235" t="s">
        <v>83</v>
      </c>
      <c r="L60" s="235"/>
      <c r="M60" s="240"/>
      <c r="N60" s="231"/>
      <c r="O60" s="200"/>
      <c r="P60" s="200"/>
    </row>
    <row r="61" spans="1:27" s="5" customFormat="1" ht="14.1" customHeight="1" x14ac:dyDescent="0.25">
      <c r="A61" s="51"/>
      <c r="B61" s="268"/>
      <c r="C61" s="78"/>
      <c r="D61" s="67"/>
      <c r="E61" s="233"/>
      <c r="F61" s="67" t="s">
        <v>16</v>
      </c>
      <c r="G61" s="221" t="s">
        <v>87</v>
      </c>
      <c r="H61" s="67" t="s">
        <v>86</v>
      </c>
      <c r="I61" s="221"/>
      <c r="J61" s="69" t="s">
        <v>19</v>
      </c>
      <c r="K61" s="235"/>
      <c r="L61" s="235"/>
      <c r="M61" s="240"/>
      <c r="N61" s="231"/>
      <c r="O61" s="200"/>
      <c r="P61" s="200"/>
    </row>
    <row r="62" spans="1:27" s="5" customFormat="1" ht="14.1" customHeight="1" x14ac:dyDescent="0.25">
      <c r="A62" s="51"/>
      <c r="B62" s="269"/>
      <c r="C62" s="78"/>
      <c r="D62" s="67"/>
      <c r="E62" s="233"/>
      <c r="F62" s="67" t="s">
        <v>17</v>
      </c>
      <c r="G62" s="221"/>
      <c r="H62" s="46"/>
      <c r="I62" s="75"/>
      <c r="J62" s="67"/>
      <c r="K62" s="235"/>
      <c r="L62" s="235"/>
      <c r="M62" s="240"/>
      <c r="N62" s="231"/>
      <c r="O62" s="200"/>
      <c r="P62" s="200"/>
    </row>
    <row r="63" spans="1:27" s="5" customFormat="1" ht="14.1" customHeight="1" x14ac:dyDescent="0.25">
      <c r="A63" s="31"/>
      <c r="B63" s="270"/>
      <c r="C63" s="9" t="s">
        <v>20</v>
      </c>
      <c r="D63" s="77" t="s">
        <v>21</v>
      </c>
      <c r="E63" s="234"/>
      <c r="F63" s="77" t="s">
        <v>21</v>
      </c>
      <c r="G63" s="222" t="s">
        <v>21</v>
      </c>
      <c r="H63" s="77" t="s">
        <v>22</v>
      </c>
      <c r="I63" s="222" t="s">
        <v>22</v>
      </c>
      <c r="J63" s="77" t="s">
        <v>23</v>
      </c>
      <c r="K63" s="235"/>
      <c r="L63" s="235"/>
      <c r="M63" s="240"/>
      <c r="N63" s="224">
        <f>N12</f>
        <v>46049</v>
      </c>
      <c r="O63" s="202"/>
      <c r="P63" s="200"/>
    </row>
    <row r="64" spans="1:27" s="28" customFormat="1" ht="14.1" customHeight="1" x14ac:dyDescent="0.25">
      <c r="A64" s="29">
        <v>1</v>
      </c>
      <c r="B64" s="271">
        <v>2</v>
      </c>
      <c r="C64" s="70">
        <v>3</v>
      </c>
      <c r="D64" s="73">
        <v>4</v>
      </c>
      <c r="E64" s="70">
        <v>5</v>
      </c>
      <c r="F64" s="74">
        <v>6</v>
      </c>
      <c r="G64" s="70">
        <v>7</v>
      </c>
      <c r="H64" s="74">
        <v>8</v>
      </c>
      <c r="I64" s="70">
        <v>9</v>
      </c>
      <c r="J64" s="71">
        <v>10</v>
      </c>
      <c r="K64" s="70">
        <v>11</v>
      </c>
      <c r="L64" s="50">
        <v>12</v>
      </c>
      <c r="M64" s="50">
        <v>13</v>
      </c>
      <c r="N64" s="227"/>
      <c r="O64" s="202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</row>
    <row r="65" spans="1:16" s="5" customFormat="1" ht="14.1" customHeight="1" x14ac:dyDescent="0.25">
      <c r="A65" s="37">
        <v>35</v>
      </c>
      <c r="B65" s="229" t="s">
        <v>67</v>
      </c>
      <c r="C65" s="49">
        <v>156.4</v>
      </c>
      <c r="D65" s="3">
        <v>189.2</v>
      </c>
      <c r="E65" s="3">
        <v>1.58</v>
      </c>
      <c r="F65" s="3">
        <f t="shared" si="21"/>
        <v>189.2</v>
      </c>
      <c r="G65" s="3">
        <v>188.8</v>
      </c>
      <c r="H65" s="3">
        <v>0.49</v>
      </c>
      <c r="I65" s="3">
        <f>E65-H65</f>
        <v>1.0900000000000001</v>
      </c>
      <c r="J65" s="3">
        <v>0.09</v>
      </c>
      <c r="K65" s="3">
        <f>J65</f>
        <v>0.09</v>
      </c>
      <c r="L65" s="23">
        <f t="shared" si="22"/>
        <v>68.987341772151908</v>
      </c>
      <c r="M65" s="3">
        <v>0.06</v>
      </c>
      <c r="N65" s="227">
        <v>0</v>
      </c>
      <c r="O65" s="202"/>
      <c r="P65" s="200"/>
    </row>
    <row r="66" spans="1:16" s="5" customFormat="1" ht="14.1" customHeight="1" x14ac:dyDescent="0.25">
      <c r="A66" s="37">
        <v>36</v>
      </c>
      <c r="B66" s="229" t="s">
        <v>68</v>
      </c>
      <c r="C66" s="49">
        <v>109.5</v>
      </c>
      <c r="D66" s="3">
        <v>184.5</v>
      </c>
      <c r="E66" s="3">
        <v>1.45</v>
      </c>
      <c r="F66" s="3">
        <f t="shared" si="21"/>
        <v>184.5</v>
      </c>
      <c r="G66" s="3">
        <v>184.3</v>
      </c>
      <c r="H66" s="3">
        <v>0.25</v>
      </c>
      <c r="I66" s="3">
        <f>E66-H66</f>
        <v>1.2</v>
      </c>
      <c r="J66" s="3">
        <v>0.08</v>
      </c>
      <c r="K66" s="3">
        <f>J66</f>
        <v>0.08</v>
      </c>
      <c r="L66" s="23">
        <f t="shared" si="22"/>
        <v>82.758620689655174</v>
      </c>
      <c r="M66" s="3">
        <v>7.0000000000000007E-2</v>
      </c>
      <c r="N66" s="227">
        <v>0</v>
      </c>
      <c r="O66" s="4"/>
      <c r="P66" s="200"/>
    </row>
    <row r="67" spans="1:16" s="5" customFormat="1" ht="14.1" customHeight="1" x14ac:dyDescent="0.25">
      <c r="A67" s="37">
        <v>37</v>
      </c>
      <c r="B67" s="6" t="s">
        <v>69</v>
      </c>
      <c r="C67" s="35">
        <v>105</v>
      </c>
      <c r="D67" s="3">
        <v>182.6</v>
      </c>
      <c r="E67" s="3">
        <v>1.7</v>
      </c>
      <c r="F67" s="3">
        <f t="shared" si="21"/>
        <v>182.6</v>
      </c>
      <c r="G67" s="3" t="s">
        <v>37</v>
      </c>
      <c r="H67" s="3" t="s">
        <v>37</v>
      </c>
      <c r="I67" s="3" t="s">
        <v>37</v>
      </c>
      <c r="J67" s="3" t="s">
        <v>37</v>
      </c>
      <c r="K67" s="3" t="s">
        <v>37</v>
      </c>
      <c r="L67" s="23" t="s">
        <v>37</v>
      </c>
      <c r="M67" s="3">
        <v>0.08</v>
      </c>
      <c r="N67" s="227"/>
      <c r="O67" s="4"/>
      <c r="P67" s="200"/>
    </row>
    <row r="68" spans="1:16" s="5" customFormat="1" ht="14.1" customHeight="1" x14ac:dyDescent="0.25">
      <c r="A68" s="37">
        <v>38</v>
      </c>
      <c r="B68" s="13" t="s">
        <v>70</v>
      </c>
      <c r="C68" s="35">
        <v>124.8</v>
      </c>
      <c r="D68" s="3">
        <v>97.97</v>
      </c>
      <c r="E68" s="3">
        <v>2.5</v>
      </c>
      <c r="F68" s="3">
        <f t="shared" si="21"/>
        <v>97.97</v>
      </c>
      <c r="G68" s="3">
        <v>97.99</v>
      </c>
      <c r="H68" s="3">
        <f>(D68-G68)*10000*C68/1000000</f>
        <v>-2.4959999999995035E-2</v>
      </c>
      <c r="I68" s="3">
        <f>E68-H68</f>
        <v>2.5249599999999952</v>
      </c>
      <c r="J68" s="3">
        <v>0.15</v>
      </c>
      <c r="K68" s="3">
        <f>J68</f>
        <v>0.15</v>
      </c>
      <c r="L68" s="23">
        <f t="shared" si="22"/>
        <v>100.9983999999998</v>
      </c>
      <c r="M68" s="3">
        <v>0.15</v>
      </c>
      <c r="N68" s="227">
        <v>0</v>
      </c>
      <c r="O68" s="200"/>
      <c r="P68" s="200"/>
    </row>
    <row r="69" spans="1:16" s="5" customFormat="1" ht="14.1" customHeight="1" x14ac:dyDescent="0.25">
      <c r="A69" s="37"/>
      <c r="B69" s="19" t="s">
        <v>35</v>
      </c>
      <c r="C69" s="33">
        <f>C57+C58+C65+C66+C67+C68</f>
        <v>727.13</v>
      </c>
      <c r="D69" s="20"/>
      <c r="E69" s="21">
        <f>E68+E66+E65+E58+E57+E67</f>
        <v>9.370000000000001</v>
      </c>
      <c r="F69" s="21"/>
      <c r="G69" s="39"/>
      <c r="H69" s="21">
        <f>H68+H66+H65+H58+H57</f>
        <v>1.3450400000000049</v>
      </c>
      <c r="I69" s="21">
        <f>I68+I66+I65+I58+I57</f>
        <v>6.3249599999999946</v>
      </c>
      <c r="J69" s="21"/>
      <c r="K69" s="21"/>
      <c r="L69" s="26">
        <f>I69*100/E69</f>
        <v>67.502241195304094</v>
      </c>
      <c r="M69" s="21"/>
      <c r="N69" s="227"/>
      <c r="O69" s="200"/>
      <c r="P69" s="200"/>
    </row>
    <row r="70" spans="1:16" s="5" customFormat="1" ht="14.1" customHeight="1" x14ac:dyDescent="0.25">
      <c r="A70" s="37"/>
      <c r="B70" s="19" t="s">
        <v>71</v>
      </c>
      <c r="C70" s="33"/>
      <c r="D70" s="58"/>
      <c r="E70" s="59"/>
      <c r="F70" s="58"/>
      <c r="G70" s="60"/>
      <c r="H70" s="58"/>
      <c r="I70" s="58"/>
      <c r="J70" s="3"/>
      <c r="K70" s="58"/>
      <c r="L70" s="38"/>
      <c r="M70" s="58"/>
      <c r="N70" s="227"/>
      <c r="O70" s="200"/>
      <c r="P70" s="200"/>
    </row>
    <row r="71" spans="1:16" s="5" customFormat="1" ht="14.1" customHeight="1" x14ac:dyDescent="0.25">
      <c r="A71" s="37">
        <v>39</v>
      </c>
      <c r="B71" s="6" t="s">
        <v>72</v>
      </c>
      <c r="C71" s="61">
        <v>78</v>
      </c>
      <c r="D71" s="15">
        <v>174.5</v>
      </c>
      <c r="E71" s="15"/>
      <c r="F71" s="3"/>
      <c r="G71" s="16">
        <v>173.74</v>
      </c>
      <c r="H71" s="16">
        <v>0.59</v>
      </c>
      <c r="I71" s="16">
        <f t="shared" ref="I71" si="23">E71-H71</f>
        <v>-0.59</v>
      </c>
      <c r="J71" s="17">
        <v>0</v>
      </c>
      <c r="K71" s="17">
        <v>0</v>
      </c>
      <c r="L71" s="18" t="e">
        <f>I71/E71*100</f>
        <v>#DIV/0!</v>
      </c>
      <c r="M71" s="16">
        <v>0.02</v>
      </c>
      <c r="N71" s="227"/>
      <c r="O71" s="203"/>
      <c r="P71" s="200"/>
    </row>
    <row r="72" spans="1:16" ht="14.1" customHeight="1" x14ac:dyDescent="0.25">
      <c r="A72" s="37">
        <v>40</v>
      </c>
      <c r="B72" s="6" t="s">
        <v>73</v>
      </c>
      <c r="C72" s="49">
        <v>220</v>
      </c>
      <c r="D72" s="3">
        <v>168.8</v>
      </c>
      <c r="E72" s="3">
        <v>4.8</v>
      </c>
      <c r="F72" s="3">
        <f t="shared" ref="F72" si="24">D72</f>
        <v>168.8</v>
      </c>
      <c r="G72" s="3">
        <v>168.47</v>
      </c>
      <c r="H72" s="3">
        <f>(D72-G72)*10000*C72/1000000</f>
        <v>0.72600000000002751</v>
      </c>
      <c r="I72" s="3">
        <f t="shared" ref="I72" si="25">E72-H72</f>
        <v>4.0739999999999723</v>
      </c>
      <c r="J72" s="3">
        <v>0</v>
      </c>
      <c r="K72" s="3">
        <f>J72</f>
        <v>0</v>
      </c>
      <c r="L72" s="23">
        <f t="shared" ref="L72" si="26">I72*100/E72</f>
        <v>84.874999999999432</v>
      </c>
      <c r="M72" s="3">
        <v>7.0000000000000007E-2</v>
      </c>
      <c r="N72" s="227">
        <v>0</v>
      </c>
      <c r="O72" s="202"/>
      <c r="P72" s="200"/>
    </row>
    <row r="73" spans="1:16" ht="14.1" customHeight="1" x14ac:dyDescent="0.25">
      <c r="A73" s="37"/>
      <c r="B73" s="19" t="s">
        <v>35</v>
      </c>
      <c r="C73" s="33">
        <f>SUM(C71:C72)</f>
        <v>298</v>
      </c>
      <c r="D73" s="20"/>
      <c r="E73" s="21">
        <f>SUM(E72:E72)</f>
        <v>4.8</v>
      </c>
      <c r="F73" s="21"/>
      <c r="G73" s="39"/>
      <c r="H73" s="21">
        <f>SUM(H72:H72)</f>
        <v>0.72600000000002751</v>
      </c>
      <c r="I73" s="21">
        <f>SUM(I72:I72)</f>
        <v>4.0739999999999723</v>
      </c>
      <c r="J73" s="22"/>
      <c r="K73" s="21"/>
      <c r="L73" s="26">
        <f>I73*100/E73</f>
        <v>84.874999999999432</v>
      </c>
      <c r="M73" s="21"/>
      <c r="N73" s="227"/>
      <c r="O73" s="200"/>
      <c r="P73" s="200"/>
    </row>
    <row r="74" spans="1:16" ht="14.1" customHeight="1" x14ac:dyDescent="0.25">
      <c r="A74" s="37"/>
      <c r="B74" s="19" t="s">
        <v>74</v>
      </c>
      <c r="C74" s="33"/>
      <c r="D74" s="3"/>
      <c r="E74" s="55"/>
      <c r="F74" s="55"/>
      <c r="G74" s="62"/>
      <c r="H74" s="55"/>
      <c r="I74" s="55"/>
      <c r="J74" s="55"/>
      <c r="K74" s="55"/>
      <c r="L74" s="63"/>
      <c r="M74" s="55"/>
      <c r="N74" s="227"/>
      <c r="O74" s="200"/>
      <c r="P74" s="200"/>
    </row>
    <row r="75" spans="1:16" x14ac:dyDescent="0.25">
      <c r="A75" s="37">
        <v>41</v>
      </c>
      <c r="B75" s="13" t="s">
        <v>75</v>
      </c>
      <c r="C75" s="35">
        <v>54.1</v>
      </c>
      <c r="D75" s="35">
        <v>152.5</v>
      </c>
      <c r="E75" s="35">
        <v>1.42</v>
      </c>
      <c r="F75" s="3">
        <f>D75</f>
        <v>152.5</v>
      </c>
      <c r="G75" s="35">
        <v>149.79</v>
      </c>
      <c r="H75" s="3">
        <v>1.41</v>
      </c>
      <c r="I75" s="3">
        <f>E75-H75</f>
        <v>1.0000000000000009E-2</v>
      </c>
      <c r="J75" s="35">
        <v>0</v>
      </c>
      <c r="K75" s="35">
        <f t="shared" ref="K75" si="27">J75</f>
        <v>0</v>
      </c>
      <c r="L75" s="23">
        <f t="shared" ref="L75:L77" si="28">I75*100/E75</f>
        <v>0.70422535211267667</v>
      </c>
      <c r="M75" s="35">
        <v>0.05</v>
      </c>
      <c r="N75" s="227">
        <v>0</v>
      </c>
      <c r="O75" s="4"/>
      <c r="P75" s="200"/>
    </row>
    <row r="76" spans="1:16" x14ac:dyDescent="0.25">
      <c r="A76" s="37"/>
      <c r="B76" s="19" t="s">
        <v>76</v>
      </c>
      <c r="C76" s="33"/>
      <c r="D76" s="35"/>
      <c r="E76" s="35"/>
      <c r="F76" s="35"/>
      <c r="G76" s="64"/>
      <c r="H76" s="35"/>
      <c r="I76" s="3"/>
      <c r="J76" s="35"/>
      <c r="K76" s="35"/>
      <c r="L76" s="41"/>
      <c r="M76" s="35"/>
      <c r="N76" s="228"/>
      <c r="O76" s="1"/>
      <c r="P76" s="200"/>
    </row>
    <row r="77" spans="1:16" ht="26.25" customHeight="1" x14ac:dyDescent="0.25">
      <c r="A77" s="37">
        <v>42</v>
      </c>
      <c r="B77" s="6" t="s">
        <v>77</v>
      </c>
      <c r="C77" s="35">
        <v>59.6</v>
      </c>
      <c r="D77" s="35">
        <v>159.87</v>
      </c>
      <c r="E77" s="35">
        <v>1.19</v>
      </c>
      <c r="F77" s="35">
        <f>D77</f>
        <v>159.87</v>
      </c>
      <c r="G77" s="35">
        <v>159.87</v>
      </c>
      <c r="H77" s="35">
        <f>(D77-G77)*10000*C77/1000000</f>
        <v>0</v>
      </c>
      <c r="I77" s="35">
        <f>E77-H77</f>
        <v>1.19</v>
      </c>
      <c r="J77" s="35">
        <v>0.02</v>
      </c>
      <c r="K77" s="35">
        <f>J77</f>
        <v>0.02</v>
      </c>
      <c r="L77" s="41">
        <f t="shared" si="28"/>
        <v>100</v>
      </c>
      <c r="M77" s="35">
        <v>0.01</v>
      </c>
      <c r="N77" s="227">
        <v>0</v>
      </c>
      <c r="O77" s="2"/>
      <c r="P77" s="200"/>
    </row>
    <row r="78" spans="1:16" x14ac:dyDescent="0.25">
      <c r="A78" s="37"/>
      <c r="B78" s="19" t="s">
        <v>78</v>
      </c>
      <c r="C78" s="33"/>
      <c r="D78" s="35"/>
      <c r="E78" s="35"/>
      <c r="F78" s="35"/>
      <c r="G78" s="64"/>
      <c r="H78" s="35"/>
      <c r="I78" s="35"/>
      <c r="J78" s="35"/>
      <c r="K78" s="35"/>
      <c r="L78" s="42"/>
      <c r="M78" s="35"/>
      <c r="N78" s="228"/>
      <c r="O78" s="1"/>
      <c r="P78" s="200"/>
    </row>
    <row r="79" spans="1:16" x14ac:dyDescent="0.25">
      <c r="A79" s="37"/>
      <c r="B79" s="65" t="s">
        <v>81</v>
      </c>
      <c r="C79" s="206">
        <f>C25+C33+C38+C43+C55+C69+C73+C75+C77</f>
        <v>6101.0440000000008</v>
      </c>
      <c r="D79" s="3"/>
      <c r="E79" s="21">
        <f>E25+E33+E38+E43+E55+E69+E73+E75+E77</f>
        <v>108.95400000000001</v>
      </c>
      <c r="F79" s="21"/>
      <c r="G79" s="21"/>
      <c r="H79" s="21">
        <f>H25+H33+H38+H43+H55+H69+H73+H75+H77</f>
        <v>8.9635486000001112</v>
      </c>
      <c r="I79" s="26">
        <f>I25+I33+I38+I43+I55+I69+I73+I75+I77</f>
        <v>98.295451399999877</v>
      </c>
      <c r="J79" s="21"/>
      <c r="K79" s="21"/>
      <c r="L79" s="21">
        <f>I79*100/E79</f>
        <v>90.217386603520623</v>
      </c>
      <c r="M79" s="55"/>
      <c r="N79" s="228"/>
      <c r="O79" s="204"/>
      <c r="P79" s="200"/>
    </row>
    <row r="80" spans="1:16" x14ac:dyDescent="0.25">
      <c r="A80" s="80"/>
      <c r="B80" s="236" t="s">
        <v>88</v>
      </c>
      <c r="C80" s="236"/>
      <c r="D80" s="236"/>
      <c r="E80" s="236"/>
      <c r="F80" s="236"/>
      <c r="G80" s="236"/>
      <c r="H80" s="236"/>
      <c r="I80" s="236"/>
      <c r="J80" s="236"/>
      <c r="K80" s="236"/>
      <c r="L80" s="236"/>
      <c r="M80" s="236"/>
      <c r="N80" s="228"/>
      <c r="O80" s="1"/>
      <c r="P80" s="200"/>
    </row>
    <row r="81" spans="1:16" s="28" customFormat="1" x14ac:dyDescent="0.25">
      <c r="A81" s="81">
        <v>1</v>
      </c>
      <c r="B81" s="79" t="s">
        <v>89</v>
      </c>
      <c r="C81" s="82">
        <v>116.98</v>
      </c>
      <c r="D81" s="82">
        <v>176.4</v>
      </c>
      <c r="E81" s="82">
        <v>2.36</v>
      </c>
      <c r="F81" s="3">
        <f t="shared" ref="F81:F83" si="29">D81</f>
        <v>176.4</v>
      </c>
      <c r="G81" s="3">
        <v>175.5</v>
      </c>
      <c r="H81" s="3">
        <f>(D81-G81)*10000*C81/1000000</f>
        <v>1.0528200000000065</v>
      </c>
      <c r="I81" s="3">
        <f>E81-H81</f>
        <v>1.3071799999999933</v>
      </c>
      <c r="J81" s="82">
        <v>0.02</v>
      </c>
      <c r="K81" s="82">
        <f>J81</f>
        <v>0.02</v>
      </c>
      <c r="L81" s="23">
        <f t="shared" ref="L81:L83" si="30">I81*100/E81</f>
        <v>55.38898305084718</v>
      </c>
      <c r="M81" s="82"/>
      <c r="N81" s="227">
        <v>0</v>
      </c>
      <c r="O81" s="205"/>
      <c r="P81" s="47"/>
    </row>
    <row r="82" spans="1:16" x14ac:dyDescent="0.25">
      <c r="A82" s="83">
        <v>2</v>
      </c>
      <c r="B82" s="6" t="s">
        <v>90</v>
      </c>
      <c r="C82" s="3">
        <v>339</v>
      </c>
      <c r="D82" s="3">
        <v>169.5</v>
      </c>
      <c r="E82" s="3">
        <v>4.0599999999999996</v>
      </c>
      <c r="F82" s="3">
        <f t="shared" si="29"/>
        <v>169.5</v>
      </c>
      <c r="G82" s="3">
        <v>168.93</v>
      </c>
      <c r="H82" s="3">
        <f>(D82-G82)*10000*C82/1000000</f>
        <v>1.932299999999977</v>
      </c>
      <c r="I82" s="3">
        <f>E82-H82</f>
        <v>2.1277000000000226</v>
      </c>
      <c r="J82" s="14">
        <v>4.2000000000000003E-2</v>
      </c>
      <c r="K82" s="14">
        <f>J82</f>
        <v>4.2000000000000003E-2</v>
      </c>
      <c r="L82" s="23">
        <f t="shared" si="30"/>
        <v>52.406403940887259</v>
      </c>
      <c r="M82" s="3"/>
      <c r="N82" s="227">
        <v>0.02</v>
      </c>
      <c r="O82" s="200"/>
      <c r="P82" s="200"/>
    </row>
    <row r="83" spans="1:16" x14ac:dyDescent="0.25">
      <c r="A83" s="83">
        <v>3</v>
      </c>
      <c r="B83" s="13" t="s">
        <v>91</v>
      </c>
      <c r="C83" s="3">
        <v>40.200000000000003</v>
      </c>
      <c r="D83" s="3">
        <v>180.1</v>
      </c>
      <c r="E83" s="3">
        <v>1</v>
      </c>
      <c r="F83" s="3">
        <f t="shared" si="29"/>
        <v>180.1</v>
      </c>
      <c r="G83" s="3">
        <v>178.3</v>
      </c>
      <c r="H83" s="3">
        <f>(D83-G83)*10000*C83/1000000</f>
        <v>0.72359999999999314</v>
      </c>
      <c r="I83" s="3">
        <f>E83-H83</f>
        <v>0.27640000000000686</v>
      </c>
      <c r="J83" s="3">
        <v>0</v>
      </c>
      <c r="K83" s="3">
        <v>0</v>
      </c>
      <c r="L83" s="23">
        <f t="shared" si="30"/>
        <v>27.640000000000686</v>
      </c>
      <c r="M83" s="3"/>
      <c r="N83" s="227">
        <v>0</v>
      </c>
      <c r="O83" s="200"/>
      <c r="P83" s="200"/>
    </row>
    <row r="84" spans="1:16" x14ac:dyDescent="0.25">
      <c r="A84" s="84"/>
      <c r="B84" s="85"/>
      <c r="C84" s="21"/>
      <c r="D84" s="21"/>
      <c r="E84" s="21">
        <f>SUM(E81:E83)</f>
        <v>7.42</v>
      </c>
      <c r="F84" s="21"/>
      <c r="G84" s="86"/>
      <c r="H84" s="21">
        <f>SUM(H81:H83)</f>
        <v>3.7087199999999765</v>
      </c>
      <c r="I84" s="21">
        <f>SUM(I81:I83)</f>
        <v>3.7112800000000226</v>
      </c>
      <c r="J84" s="21"/>
      <c r="K84" s="21"/>
      <c r="L84" s="26">
        <f>I84*100/E84</f>
        <v>50.017250673854754</v>
      </c>
      <c r="M84" s="21"/>
      <c r="N84" s="228"/>
      <c r="O84" s="200"/>
      <c r="P84" s="200"/>
    </row>
    <row r="85" spans="1:16" x14ac:dyDescent="0.25">
      <c r="A85" s="43"/>
      <c r="B85" s="44" t="s">
        <v>82</v>
      </c>
      <c r="C85" s="30"/>
      <c r="D85" s="30"/>
      <c r="E85" s="30"/>
      <c r="F85" s="30"/>
      <c r="G85" s="30"/>
      <c r="H85" s="30"/>
      <c r="I85" s="30"/>
      <c r="J85" s="30"/>
      <c r="K85" s="30"/>
      <c r="L85" s="45"/>
      <c r="M85" s="46" t="s">
        <v>52</v>
      </c>
      <c r="N85" s="28" t="s">
        <v>52</v>
      </c>
    </row>
  </sheetData>
  <mergeCells count="20">
    <mergeCell ref="B5:M5"/>
    <mergeCell ref="B6:M6"/>
    <mergeCell ref="B7:M7"/>
    <mergeCell ref="C8:E8"/>
    <mergeCell ref="F8:K8"/>
    <mergeCell ref="L8:L12"/>
    <mergeCell ref="M8:M12"/>
    <mergeCell ref="B9:B10"/>
    <mergeCell ref="K9:K12"/>
    <mergeCell ref="E9:E12"/>
    <mergeCell ref="B80:M80"/>
    <mergeCell ref="C59:E59"/>
    <mergeCell ref="F59:K59"/>
    <mergeCell ref="L59:L63"/>
    <mergeCell ref="M59:M63"/>
    <mergeCell ref="N8:N11"/>
    <mergeCell ref="N59:N62"/>
    <mergeCell ref="B60:B61"/>
    <mergeCell ref="E60:E63"/>
    <mergeCell ref="K60:K63"/>
  </mergeCells>
  <pageMargins left="0.9055118110236221" right="0" top="0.74803149606299213" bottom="0.74803149606299213" header="0.31496062992125984" footer="0.31496062992125984"/>
  <pageSetup paperSize="9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H92"/>
  <sheetViews>
    <sheetView zoomScaleNormal="100" workbookViewId="0">
      <pane xSplit="13" ySplit="13" topLeftCell="N50" activePane="bottomRight" state="frozen"/>
      <selection pane="topRight" activeCell="N1" sqref="N1"/>
      <selection pane="bottomLeft" activeCell="A10" sqref="A10"/>
      <selection pane="bottomRight" activeCell="N8" sqref="N8:N81"/>
    </sheetView>
  </sheetViews>
  <sheetFormatPr defaultRowHeight="15" x14ac:dyDescent="0.25"/>
  <cols>
    <col min="1" max="1" width="2.5703125" customWidth="1"/>
    <col min="2" max="2" width="17.5703125" customWidth="1"/>
    <col min="3" max="3" width="6.42578125" customWidth="1"/>
    <col min="4" max="4" width="6" customWidth="1"/>
    <col min="5" max="5" width="6.7109375" customWidth="1"/>
    <col min="6" max="6" width="6.42578125" customWidth="1"/>
    <col min="7" max="7" width="6" style="5" customWidth="1"/>
    <col min="8" max="8" width="6.42578125" style="5" customWidth="1"/>
    <col min="9" max="9" width="7" style="5" customWidth="1"/>
    <col min="10" max="10" width="5.140625" style="5" customWidth="1"/>
    <col min="11" max="11" width="4.7109375" style="5" customWidth="1"/>
    <col min="12" max="12" width="4.85546875" style="5" customWidth="1"/>
    <col min="13" max="13" width="6.5703125" style="5" customWidth="1"/>
    <col min="14" max="14" width="8.7109375" style="5" customWidth="1"/>
    <col min="15" max="24" width="9.140625" style="5"/>
  </cols>
  <sheetData>
    <row r="5" spans="1:15" ht="14.25" customHeight="1" x14ac:dyDescent="0.25">
      <c r="A5" s="92" t="s">
        <v>52</v>
      </c>
      <c r="B5" s="259" t="s">
        <v>0</v>
      </c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</row>
    <row r="6" spans="1:15" ht="12" customHeight="1" x14ac:dyDescent="0.25">
      <c r="A6" s="92"/>
      <c r="B6" s="259" t="s">
        <v>84</v>
      </c>
      <c r="C6" s="259"/>
      <c r="D6" s="259"/>
      <c r="E6" s="259"/>
      <c r="F6" s="259"/>
      <c r="G6" s="259"/>
      <c r="H6" s="259"/>
      <c r="I6" s="259"/>
      <c r="J6" s="259"/>
      <c r="K6" s="259"/>
      <c r="L6" s="259"/>
      <c r="M6" s="259"/>
    </row>
    <row r="7" spans="1:15" ht="10.5" customHeight="1" x14ac:dyDescent="0.25">
      <c r="A7" s="92"/>
      <c r="B7" s="260" t="str">
        <f>Лист1!B7</f>
        <v>станом на 10 лютого 2026р.</v>
      </c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</row>
    <row r="8" spans="1:15" ht="12.75" customHeight="1" x14ac:dyDescent="0.25">
      <c r="A8" s="93"/>
      <c r="B8" s="29"/>
      <c r="C8" s="249" t="s">
        <v>2</v>
      </c>
      <c r="D8" s="250"/>
      <c r="E8" s="251"/>
      <c r="F8" s="252" t="s">
        <v>3</v>
      </c>
      <c r="G8" s="253"/>
      <c r="H8" s="254"/>
      <c r="I8" s="254"/>
      <c r="J8" s="254"/>
      <c r="K8" s="255"/>
      <c r="L8" s="232" t="s">
        <v>4</v>
      </c>
      <c r="M8" s="256" t="s">
        <v>5</v>
      </c>
      <c r="N8" s="232" t="s">
        <v>98</v>
      </c>
    </row>
    <row r="9" spans="1:15" x14ac:dyDescent="0.25">
      <c r="A9" s="94"/>
      <c r="B9" s="246" t="s">
        <v>6</v>
      </c>
      <c r="C9" s="95" t="s">
        <v>7</v>
      </c>
      <c r="D9" s="66" t="s">
        <v>8</v>
      </c>
      <c r="E9" s="66" t="s">
        <v>9</v>
      </c>
      <c r="F9" s="67" t="s">
        <v>10</v>
      </c>
      <c r="G9" s="66" t="s">
        <v>11</v>
      </c>
      <c r="H9" s="66" t="s">
        <v>12</v>
      </c>
      <c r="I9" s="67" t="s">
        <v>13</v>
      </c>
      <c r="J9" s="66" t="s">
        <v>14</v>
      </c>
      <c r="K9" s="232" t="s">
        <v>83</v>
      </c>
      <c r="L9" s="247"/>
      <c r="M9" s="257"/>
      <c r="N9" s="247"/>
    </row>
    <row r="10" spans="1:15" x14ac:dyDescent="0.25">
      <c r="A10" s="94"/>
      <c r="B10" s="246"/>
      <c r="C10" s="96"/>
      <c r="D10" s="97"/>
      <c r="E10" s="89" t="s">
        <v>15</v>
      </c>
      <c r="F10" s="67" t="s">
        <v>16</v>
      </c>
      <c r="G10" s="89" t="s">
        <v>17</v>
      </c>
      <c r="H10" s="89" t="s">
        <v>18</v>
      </c>
      <c r="I10" s="67"/>
      <c r="J10" s="88" t="s">
        <v>19</v>
      </c>
      <c r="K10" s="247"/>
      <c r="L10" s="247"/>
      <c r="M10" s="257"/>
      <c r="N10" s="247"/>
    </row>
    <row r="11" spans="1:15" x14ac:dyDescent="0.25">
      <c r="A11" s="94"/>
      <c r="B11" s="96"/>
      <c r="C11" s="96"/>
      <c r="D11" s="97"/>
      <c r="E11" s="75"/>
      <c r="F11" s="67" t="s">
        <v>17</v>
      </c>
      <c r="G11" s="89"/>
      <c r="H11" s="75"/>
      <c r="I11" s="30"/>
      <c r="J11" s="89"/>
      <c r="K11" s="247"/>
      <c r="L11" s="247"/>
      <c r="M11" s="257"/>
      <c r="N11" s="247"/>
    </row>
    <row r="12" spans="1:15" ht="15" customHeight="1" x14ac:dyDescent="0.25">
      <c r="A12" s="98"/>
      <c r="B12" s="31"/>
      <c r="C12" s="31" t="s">
        <v>20</v>
      </c>
      <c r="D12" s="99" t="s">
        <v>21</v>
      </c>
      <c r="E12" s="90" t="s">
        <v>22</v>
      </c>
      <c r="F12" s="77" t="s">
        <v>21</v>
      </c>
      <c r="G12" s="90" t="s">
        <v>21</v>
      </c>
      <c r="H12" s="90" t="s">
        <v>22</v>
      </c>
      <c r="I12" s="67" t="s">
        <v>22</v>
      </c>
      <c r="J12" s="90" t="s">
        <v>23</v>
      </c>
      <c r="K12" s="248"/>
      <c r="L12" s="248"/>
      <c r="M12" s="258"/>
      <c r="N12" s="213">
        <f>Лист1!N12</f>
        <v>46049</v>
      </c>
    </row>
    <row r="13" spans="1:15" ht="12" customHeight="1" x14ac:dyDescent="0.25">
      <c r="A13" s="93">
        <v>1</v>
      </c>
      <c r="B13" s="100">
        <v>2</v>
      </c>
      <c r="C13" s="100">
        <v>3</v>
      </c>
      <c r="D13" s="100">
        <v>4</v>
      </c>
      <c r="E13" s="100">
        <v>5</v>
      </c>
      <c r="F13" s="100">
        <v>6</v>
      </c>
      <c r="G13" s="101">
        <v>7</v>
      </c>
      <c r="H13" s="100">
        <v>8</v>
      </c>
      <c r="I13" s="100">
        <v>9</v>
      </c>
      <c r="J13" s="100">
        <v>10</v>
      </c>
      <c r="K13" s="100">
        <v>11</v>
      </c>
      <c r="L13" s="100">
        <v>12</v>
      </c>
      <c r="M13" s="102">
        <v>13</v>
      </c>
      <c r="N13" s="218">
        <v>14</v>
      </c>
    </row>
    <row r="14" spans="1:15" ht="11.25" customHeight="1" x14ac:dyDescent="0.25">
      <c r="A14" s="103"/>
      <c r="B14" s="104" t="s">
        <v>24</v>
      </c>
      <c r="C14" s="105"/>
      <c r="D14" s="106"/>
      <c r="E14" s="106"/>
      <c r="F14" s="106"/>
      <c r="G14" s="106"/>
      <c r="H14" s="106"/>
      <c r="I14" s="106"/>
      <c r="J14" s="106"/>
      <c r="K14" s="106"/>
      <c r="L14" s="10"/>
      <c r="M14" s="32"/>
      <c r="N14" s="211"/>
    </row>
    <row r="15" spans="1:15" s="5" customFormat="1" ht="14.1" customHeight="1" x14ac:dyDescent="0.25">
      <c r="A15" s="107">
        <v>1</v>
      </c>
      <c r="B15" s="9" t="s">
        <v>25</v>
      </c>
      <c r="C15" s="108">
        <v>315.79399999999998</v>
      </c>
      <c r="D15" s="3">
        <v>177</v>
      </c>
      <c r="E15" s="14">
        <v>8.24</v>
      </c>
      <c r="F15" s="3">
        <f>Лист1!F15</f>
        <v>177</v>
      </c>
      <c r="G15" s="3">
        <f>Лист1!G15</f>
        <v>176.91</v>
      </c>
      <c r="H15" s="3">
        <f>Лист1!H15</f>
        <v>0.28421460000001075</v>
      </c>
      <c r="I15" s="3">
        <f>E15-H15</f>
        <v>7.9557853999999892</v>
      </c>
      <c r="J15" s="3">
        <f>Лист1!J15</f>
        <v>0.35</v>
      </c>
      <c r="K15" s="3">
        <f>J15</f>
        <v>0.35</v>
      </c>
      <c r="L15" s="38">
        <f t="shared" ref="L15:L24" si="0">I15*100/E15</f>
        <v>96.550793689320258</v>
      </c>
      <c r="M15" s="109">
        <v>0.35</v>
      </c>
      <c r="N15" s="212">
        <f>Лист1!N15</f>
        <v>0</v>
      </c>
      <c r="O15" s="12"/>
    </row>
    <row r="16" spans="1:15" s="5" customFormat="1" ht="14.1" customHeight="1" x14ac:dyDescent="0.25">
      <c r="A16" s="107">
        <v>2</v>
      </c>
      <c r="B16" s="9" t="s">
        <v>26</v>
      </c>
      <c r="C16" s="108">
        <v>120</v>
      </c>
      <c r="D16" s="3">
        <v>167.5</v>
      </c>
      <c r="E16" s="14">
        <v>3.44</v>
      </c>
      <c r="F16" s="3">
        <f t="shared" ref="F16:F24" si="1">D16</f>
        <v>167.5</v>
      </c>
      <c r="G16" s="3">
        <f>Лист1!G16</f>
        <v>167.53</v>
      </c>
      <c r="H16" s="3">
        <v>0</v>
      </c>
      <c r="I16" s="3">
        <f t="shared" ref="I16:I24" si="2">E16-H16</f>
        <v>3.44</v>
      </c>
      <c r="J16" s="3">
        <f>Лист1!J16</f>
        <v>0.92</v>
      </c>
      <c r="K16" s="3">
        <f t="shared" ref="K16:K24" si="3">J16</f>
        <v>0.92</v>
      </c>
      <c r="L16" s="38">
        <f t="shared" si="0"/>
        <v>100</v>
      </c>
      <c r="M16" s="109">
        <v>0.8</v>
      </c>
      <c r="N16" s="212">
        <f>Лист1!N16</f>
        <v>0</v>
      </c>
      <c r="O16" s="12"/>
    </row>
    <row r="17" spans="1:33" s="5" customFormat="1" ht="14.1" customHeight="1" x14ac:dyDescent="0.25">
      <c r="A17" s="107">
        <v>3</v>
      </c>
      <c r="B17" s="10" t="s">
        <v>27</v>
      </c>
      <c r="C17" s="110">
        <v>220</v>
      </c>
      <c r="D17" s="3">
        <v>164</v>
      </c>
      <c r="E17" s="14">
        <v>1.5</v>
      </c>
      <c r="F17" s="3">
        <f t="shared" si="1"/>
        <v>164</v>
      </c>
      <c r="G17" s="3">
        <f>Лист1!G17</f>
        <v>164</v>
      </c>
      <c r="H17" s="3">
        <f>Лист1!H17</f>
        <v>0</v>
      </c>
      <c r="I17" s="3">
        <f t="shared" si="2"/>
        <v>1.5</v>
      </c>
      <c r="J17" s="3">
        <f>Лист1!J17</f>
        <v>1.1000000000000001</v>
      </c>
      <c r="K17" s="3">
        <f>J17</f>
        <v>1.1000000000000001</v>
      </c>
      <c r="L17" s="38">
        <f t="shared" si="0"/>
        <v>100</v>
      </c>
      <c r="M17" s="109">
        <v>0.95</v>
      </c>
      <c r="N17" s="212">
        <f>Лист1!N17</f>
        <v>0</v>
      </c>
      <c r="O17" s="12"/>
    </row>
    <row r="18" spans="1:33" s="5" customFormat="1" ht="14.1" customHeight="1" x14ac:dyDescent="0.25">
      <c r="A18" s="107">
        <v>4</v>
      </c>
      <c r="B18" s="10" t="s">
        <v>28</v>
      </c>
      <c r="C18" s="110">
        <v>538.41999999999996</v>
      </c>
      <c r="D18" s="3">
        <v>157.5</v>
      </c>
      <c r="E18" s="14">
        <v>16.96</v>
      </c>
      <c r="F18" s="3">
        <f t="shared" si="1"/>
        <v>157.5</v>
      </c>
      <c r="G18" s="3">
        <f>Лист1!G18</f>
        <v>157.47999999999999</v>
      </c>
      <c r="H18" s="3">
        <f>Лист1!H18</f>
        <v>0.10768400000005508</v>
      </c>
      <c r="I18" s="3">
        <f>E18-H18</f>
        <v>16.852315999999945</v>
      </c>
      <c r="J18" s="3">
        <f>Лист1!J18</f>
        <v>1.5</v>
      </c>
      <c r="K18" s="3">
        <f t="shared" si="3"/>
        <v>1.5</v>
      </c>
      <c r="L18" s="38">
        <f t="shared" si="0"/>
        <v>99.365070754716655</v>
      </c>
      <c r="M18" s="109">
        <v>1.5</v>
      </c>
      <c r="N18" s="212">
        <f>Лист1!N18</f>
        <v>-0.08</v>
      </c>
      <c r="O18" s="12"/>
    </row>
    <row r="19" spans="1:33" s="5" customFormat="1" ht="14.1" customHeight="1" x14ac:dyDescent="0.25">
      <c r="A19" s="107">
        <v>5</v>
      </c>
      <c r="B19" s="10" t="s">
        <v>29</v>
      </c>
      <c r="C19" s="110">
        <v>165</v>
      </c>
      <c r="D19" s="3">
        <v>144.4</v>
      </c>
      <c r="E19" s="14">
        <v>2.42</v>
      </c>
      <c r="F19" s="3">
        <f t="shared" si="1"/>
        <v>144.4</v>
      </c>
      <c r="G19" s="3">
        <f>Лист1!G19</f>
        <v>144.41999999999999</v>
      </c>
      <c r="H19" s="186">
        <v>0</v>
      </c>
      <c r="I19" s="3">
        <f t="shared" si="2"/>
        <v>2.42</v>
      </c>
      <c r="J19" s="3">
        <f>Лист1!J19</f>
        <v>1.5</v>
      </c>
      <c r="K19" s="3">
        <f t="shared" si="3"/>
        <v>1.5</v>
      </c>
      <c r="L19" s="38">
        <f t="shared" si="0"/>
        <v>100</v>
      </c>
      <c r="M19" s="109">
        <v>1.7</v>
      </c>
      <c r="N19" s="212">
        <f>Лист1!N19</f>
        <v>0</v>
      </c>
      <c r="O19" s="12"/>
    </row>
    <row r="20" spans="1:33" s="5" customFormat="1" ht="14.1" customHeight="1" x14ac:dyDescent="0.25">
      <c r="A20" s="107">
        <v>6</v>
      </c>
      <c r="B20" s="10" t="s">
        <v>30</v>
      </c>
      <c r="C20" s="110">
        <v>71</v>
      </c>
      <c r="D20" s="3">
        <v>142.75</v>
      </c>
      <c r="E20" s="14">
        <v>1.56</v>
      </c>
      <c r="F20" s="3">
        <f t="shared" si="1"/>
        <v>142.75</v>
      </c>
      <c r="G20" s="3">
        <f>Лист1!G20</f>
        <v>142.65</v>
      </c>
      <c r="H20" s="3">
        <f>Лист1!H20</f>
        <v>7.0999999999995969E-2</v>
      </c>
      <c r="I20" s="3">
        <f t="shared" si="2"/>
        <v>1.4890000000000041</v>
      </c>
      <c r="J20" s="3">
        <f>Лист1!J20</f>
        <v>1.5</v>
      </c>
      <c r="K20" s="3">
        <f t="shared" si="3"/>
        <v>1.5</v>
      </c>
      <c r="L20" s="38">
        <f t="shared" si="0"/>
        <v>95.448717948718198</v>
      </c>
      <c r="M20" s="109">
        <v>1.8</v>
      </c>
      <c r="N20" s="212">
        <f>Лист1!N20</f>
        <v>0</v>
      </c>
      <c r="O20" s="12"/>
    </row>
    <row r="21" spans="1:33" s="5" customFormat="1" ht="14.1" customHeight="1" x14ac:dyDescent="0.25">
      <c r="A21" s="107">
        <v>7</v>
      </c>
      <c r="B21" s="9" t="s">
        <v>31</v>
      </c>
      <c r="C21" s="108">
        <v>327</v>
      </c>
      <c r="D21" s="3">
        <v>131.6</v>
      </c>
      <c r="E21" s="14">
        <v>3.27</v>
      </c>
      <c r="F21" s="3">
        <f>Лист1!F21</f>
        <v>131.6</v>
      </c>
      <c r="G21" s="3">
        <f>Лист1!G21</f>
        <v>131.47</v>
      </c>
      <c r="H21" s="3">
        <f>Лист1!H21</f>
        <v>0.42509999999998516</v>
      </c>
      <c r="I21" s="3">
        <f t="shared" si="2"/>
        <v>2.8449000000000151</v>
      </c>
      <c r="J21" s="3">
        <f>Лист1!J21</f>
        <v>3.96</v>
      </c>
      <c r="K21" s="3">
        <f t="shared" si="3"/>
        <v>3.96</v>
      </c>
      <c r="L21" s="38">
        <f t="shared" si="0"/>
        <v>87.000000000000455</v>
      </c>
      <c r="M21" s="109">
        <v>2.25</v>
      </c>
      <c r="N21" s="212">
        <f>Лист1!N21</f>
        <v>0.06</v>
      </c>
      <c r="O21" s="12"/>
    </row>
    <row r="22" spans="1:33" s="5" customFormat="1" ht="14.1" customHeight="1" x14ac:dyDescent="0.25">
      <c r="A22" s="107">
        <v>8</v>
      </c>
      <c r="B22" s="11" t="s">
        <v>32</v>
      </c>
      <c r="C22" s="111">
        <v>70</v>
      </c>
      <c r="D22" s="3">
        <v>127.4</v>
      </c>
      <c r="E22" s="14">
        <v>1.75</v>
      </c>
      <c r="F22" s="3">
        <f t="shared" si="1"/>
        <v>127.4</v>
      </c>
      <c r="G22" s="3">
        <f>Лист1!G22</f>
        <v>127.36</v>
      </c>
      <c r="H22" s="3">
        <f>Лист1!H22</f>
        <v>2.8000000000004376E-2</v>
      </c>
      <c r="I22" s="3">
        <f t="shared" si="2"/>
        <v>1.7219999999999955</v>
      </c>
      <c r="J22" s="3">
        <f>Лист1!J22</f>
        <v>3.43</v>
      </c>
      <c r="K22" s="3">
        <f t="shared" si="3"/>
        <v>3.43</v>
      </c>
      <c r="L22" s="38">
        <f t="shared" si="0"/>
        <v>98.39999999999975</v>
      </c>
      <c r="M22" s="109">
        <v>2.2999999999999998</v>
      </c>
      <c r="N22" s="212">
        <f>Лист1!N22</f>
        <v>0.1</v>
      </c>
      <c r="O22" s="12"/>
    </row>
    <row r="23" spans="1:33" s="5" customFormat="1" x14ac:dyDescent="0.25">
      <c r="A23" s="107">
        <v>9</v>
      </c>
      <c r="B23" s="6" t="s">
        <v>33</v>
      </c>
      <c r="C23" s="112">
        <v>638</v>
      </c>
      <c r="D23" s="3">
        <v>113.9</v>
      </c>
      <c r="E23" s="14">
        <v>15.7</v>
      </c>
      <c r="F23" s="3">
        <f>Лист1!F23</f>
        <v>113.9</v>
      </c>
      <c r="G23" s="3">
        <f>Лист1!G23</f>
        <v>113.9</v>
      </c>
      <c r="H23" s="3">
        <f>Лист1!H23</f>
        <v>0</v>
      </c>
      <c r="I23" s="3">
        <f t="shared" si="2"/>
        <v>15.7</v>
      </c>
      <c r="J23" s="3">
        <f>Лист1!J23</f>
        <v>3.1</v>
      </c>
      <c r="K23" s="3">
        <f>J23</f>
        <v>3.1</v>
      </c>
      <c r="L23" s="38">
        <f t="shared" si="0"/>
        <v>100</v>
      </c>
      <c r="M23" s="109">
        <v>2.4500000000000002</v>
      </c>
      <c r="N23" s="212">
        <f>Лист1!N23</f>
        <v>0.21</v>
      </c>
      <c r="O23" s="12"/>
    </row>
    <row r="24" spans="1:33" s="5" customFormat="1" ht="24.75" x14ac:dyDescent="0.25">
      <c r="A24" s="107">
        <v>10</v>
      </c>
      <c r="B24" s="6" t="s">
        <v>34</v>
      </c>
      <c r="C24" s="113">
        <v>170</v>
      </c>
      <c r="D24" s="3">
        <v>99.81</v>
      </c>
      <c r="E24" s="14">
        <v>3.75</v>
      </c>
      <c r="F24" s="3">
        <f t="shared" si="1"/>
        <v>99.81</v>
      </c>
      <c r="G24" s="3">
        <f>Лист1!G24</f>
        <v>99.81</v>
      </c>
      <c r="H24" s="3">
        <f>Лист1!H24</f>
        <v>0</v>
      </c>
      <c r="I24" s="3">
        <f t="shared" si="2"/>
        <v>3.75</v>
      </c>
      <c r="J24" s="3">
        <f>Лист1!J24</f>
        <v>3.9</v>
      </c>
      <c r="K24" s="3">
        <f t="shared" si="3"/>
        <v>3.9</v>
      </c>
      <c r="L24" s="38">
        <f t="shared" si="0"/>
        <v>100</v>
      </c>
      <c r="M24" s="109">
        <v>2.5</v>
      </c>
      <c r="N24" s="212">
        <f>Лист1!N24</f>
        <v>0.01</v>
      </c>
      <c r="O24" s="12"/>
    </row>
    <row r="25" spans="1:33" s="5" customFormat="1" ht="12" customHeight="1" x14ac:dyDescent="0.25">
      <c r="A25" s="107"/>
      <c r="B25" s="19" t="s">
        <v>35</v>
      </c>
      <c r="C25" s="33">
        <f>SUM(C15:C24)</f>
        <v>2635.2139999999999</v>
      </c>
      <c r="D25" s="20"/>
      <c r="E25" s="22">
        <f>SUM(E15:E24)</f>
        <v>58.59</v>
      </c>
      <c r="F25" s="20"/>
      <c r="G25" s="34"/>
      <c r="H25" s="22">
        <f>SUM(H15:H24)</f>
        <v>0.91599860000005129</v>
      </c>
      <c r="I25" s="22">
        <f>SUM(I15:I24)</f>
        <v>57.674001399999952</v>
      </c>
      <c r="J25" s="20"/>
      <c r="K25" s="20"/>
      <c r="L25" s="26">
        <f>I25*100/E25</f>
        <v>98.436595664789124</v>
      </c>
      <c r="M25" s="114"/>
      <c r="N25" s="212"/>
      <c r="O25" s="12">
        <f>I25+H25-E25</f>
        <v>0</v>
      </c>
      <c r="AG25" s="208">
        <f>I25+H25-E25</f>
        <v>0</v>
      </c>
    </row>
    <row r="26" spans="1:33" s="5" customFormat="1" x14ac:dyDescent="0.25">
      <c r="A26" s="107"/>
      <c r="B26" s="8" t="s">
        <v>36</v>
      </c>
      <c r="C26" s="115"/>
      <c r="D26" s="25"/>
      <c r="E26" s="25"/>
      <c r="F26" s="25"/>
      <c r="G26" s="116"/>
      <c r="H26" s="25"/>
      <c r="I26" s="117"/>
      <c r="J26" s="117"/>
      <c r="K26" s="117"/>
      <c r="L26" s="118"/>
      <c r="M26" s="109"/>
      <c r="N26" s="212"/>
      <c r="O26" s="12"/>
    </row>
    <row r="27" spans="1:33" s="5" customFormat="1" ht="14.1" customHeight="1" x14ac:dyDescent="0.25">
      <c r="A27" s="37">
        <v>11</v>
      </c>
      <c r="B27" s="6" t="s">
        <v>38</v>
      </c>
      <c r="C27" s="119">
        <v>137</v>
      </c>
      <c r="D27" s="3">
        <v>191.61</v>
      </c>
      <c r="E27" s="14">
        <v>1.4039999999999999</v>
      </c>
      <c r="F27" s="3">
        <f t="shared" ref="F27:F28" si="4">D27</f>
        <v>191.61</v>
      </c>
      <c r="G27" s="3">
        <f>Лист1!G27</f>
        <v>191.08</v>
      </c>
      <c r="H27" s="14">
        <f>Лист1!H27</f>
        <v>0.71899999999999997</v>
      </c>
      <c r="I27" s="3">
        <f>E27-H27</f>
        <v>0.68499999999999994</v>
      </c>
      <c r="J27" s="3">
        <f>Лист1!J27</f>
        <v>0.12</v>
      </c>
      <c r="K27" s="3">
        <f t="shared" ref="K27:K32" si="5">J27</f>
        <v>0.12</v>
      </c>
      <c r="L27" s="38">
        <f>I27*100/E27</f>
        <v>48.789173789173795</v>
      </c>
      <c r="M27" s="109">
        <v>0.15</v>
      </c>
      <c r="N27" s="212">
        <f>Лист1!N27</f>
        <v>0</v>
      </c>
      <c r="O27" s="12"/>
    </row>
    <row r="28" spans="1:33" s="5" customFormat="1" ht="14.1" customHeight="1" x14ac:dyDescent="0.25">
      <c r="A28" s="37">
        <v>12</v>
      </c>
      <c r="B28" s="6" t="s">
        <v>39</v>
      </c>
      <c r="C28" s="119">
        <v>88</v>
      </c>
      <c r="D28" s="3">
        <v>203</v>
      </c>
      <c r="E28" s="14">
        <v>1.3</v>
      </c>
      <c r="F28" s="3">
        <f t="shared" si="4"/>
        <v>203</v>
      </c>
      <c r="G28" s="3">
        <f>Лист1!G28</f>
        <v>202.6</v>
      </c>
      <c r="H28" s="3">
        <f>Лист1!H28</f>
        <v>0.25</v>
      </c>
      <c r="I28" s="3">
        <f t="shared" ref="I28:I32" si="6">E28-H28</f>
        <v>1.05</v>
      </c>
      <c r="J28" s="3">
        <f>Лист1!J28</f>
        <v>0.01</v>
      </c>
      <c r="K28" s="3">
        <f t="shared" si="5"/>
        <v>0.01</v>
      </c>
      <c r="L28" s="38">
        <f>I28*100/E28</f>
        <v>80.769230769230759</v>
      </c>
      <c r="M28" s="109">
        <v>0.02</v>
      </c>
      <c r="N28" s="212">
        <f>Лист1!N28</f>
        <v>0</v>
      </c>
      <c r="O28" s="12"/>
    </row>
    <row r="29" spans="1:33" s="5" customFormat="1" ht="14.1" customHeight="1" x14ac:dyDescent="0.25">
      <c r="A29" s="107">
        <v>13</v>
      </c>
      <c r="B29" s="9" t="s">
        <v>40</v>
      </c>
      <c r="C29" s="108">
        <v>234</v>
      </c>
      <c r="D29" s="120">
        <v>182.5</v>
      </c>
      <c r="E29" s="121">
        <v>3.93</v>
      </c>
      <c r="F29" s="3">
        <f t="shared" ref="F29:F32" si="7">D29</f>
        <v>182.5</v>
      </c>
      <c r="G29" s="3">
        <f>Лист1!G29</f>
        <v>182.5</v>
      </c>
      <c r="H29" s="3">
        <v>0</v>
      </c>
      <c r="I29" s="3">
        <f t="shared" si="6"/>
        <v>3.93</v>
      </c>
      <c r="J29" s="3">
        <f>Лист1!J29</f>
        <v>0.12</v>
      </c>
      <c r="K29" s="3">
        <f t="shared" si="5"/>
        <v>0.12</v>
      </c>
      <c r="L29" s="38">
        <f t="shared" ref="L29:L31" si="8">I29*100/E29</f>
        <v>100</v>
      </c>
      <c r="M29" s="109">
        <v>0.21</v>
      </c>
      <c r="N29" s="212">
        <f>Лист1!N29</f>
        <v>0</v>
      </c>
      <c r="O29" s="12"/>
    </row>
    <row r="30" spans="1:33" s="5" customFormat="1" ht="14.1" customHeight="1" x14ac:dyDescent="0.25">
      <c r="A30" s="107">
        <v>14</v>
      </c>
      <c r="B30" s="122" t="s">
        <v>41</v>
      </c>
      <c r="C30" s="123">
        <v>65</v>
      </c>
      <c r="D30" s="3">
        <v>192.5</v>
      </c>
      <c r="E30" s="14">
        <v>1.07</v>
      </c>
      <c r="F30" s="3">
        <f t="shared" si="7"/>
        <v>192.5</v>
      </c>
      <c r="G30" s="3">
        <f>Лист1!G30</f>
        <v>191.97</v>
      </c>
      <c r="H30" s="3">
        <f>Лист1!H30</f>
        <v>0.34450000000000069</v>
      </c>
      <c r="I30" s="3">
        <f t="shared" si="6"/>
        <v>0.72549999999999937</v>
      </c>
      <c r="J30" s="3">
        <f>Лист1!J30</f>
        <v>0.01</v>
      </c>
      <c r="K30" s="3">
        <f t="shared" si="5"/>
        <v>0.01</v>
      </c>
      <c r="L30" s="38">
        <f t="shared" si="8"/>
        <v>67.803738317756952</v>
      </c>
      <c r="M30" s="109">
        <v>0.01</v>
      </c>
      <c r="N30" s="212">
        <f>Лист1!N30</f>
        <v>0</v>
      </c>
      <c r="O30" s="12"/>
    </row>
    <row r="31" spans="1:33" s="5" customFormat="1" ht="14.1" customHeight="1" x14ac:dyDescent="0.25">
      <c r="A31" s="107">
        <v>15</v>
      </c>
      <c r="B31" s="11" t="s">
        <v>42</v>
      </c>
      <c r="C31" s="111">
        <v>97</v>
      </c>
      <c r="D31" s="3">
        <v>179.1</v>
      </c>
      <c r="E31" s="14">
        <v>1.75</v>
      </c>
      <c r="F31" s="3">
        <f t="shared" si="7"/>
        <v>179.1</v>
      </c>
      <c r="G31" s="3">
        <f>Лист1!G31</f>
        <v>179.12</v>
      </c>
      <c r="H31" s="3">
        <v>0</v>
      </c>
      <c r="I31" s="3">
        <f t="shared" si="6"/>
        <v>1.75</v>
      </c>
      <c r="J31" s="3">
        <f>Лист1!J31</f>
        <v>0.16</v>
      </c>
      <c r="K31" s="3">
        <f t="shared" si="5"/>
        <v>0.16</v>
      </c>
      <c r="L31" s="38">
        <f t="shared" si="8"/>
        <v>100</v>
      </c>
      <c r="M31" s="109">
        <v>0.22</v>
      </c>
      <c r="N31" s="212">
        <f>Лист1!N31</f>
        <v>0</v>
      </c>
      <c r="O31" s="12"/>
    </row>
    <row r="32" spans="1:33" s="5" customFormat="1" ht="14.1" customHeight="1" x14ac:dyDescent="0.25">
      <c r="A32" s="107">
        <v>16</v>
      </c>
      <c r="B32" s="11" t="s">
        <v>43</v>
      </c>
      <c r="C32" s="124">
        <v>95</v>
      </c>
      <c r="D32" s="125">
        <v>174.03</v>
      </c>
      <c r="E32" s="126">
        <v>1.03</v>
      </c>
      <c r="F32" s="3">
        <f t="shared" si="7"/>
        <v>174.03</v>
      </c>
      <c r="G32" s="3">
        <f>Лист1!G32</f>
        <v>174.06</v>
      </c>
      <c r="H32" s="3">
        <v>0</v>
      </c>
      <c r="I32" s="3">
        <f t="shared" si="6"/>
        <v>1.03</v>
      </c>
      <c r="J32" s="3">
        <f>Лист1!J32</f>
        <v>0.18</v>
      </c>
      <c r="K32" s="125">
        <f t="shared" si="5"/>
        <v>0.18</v>
      </c>
      <c r="L32" s="38">
        <f>I32*100/E32</f>
        <v>100</v>
      </c>
      <c r="M32" s="109">
        <v>0.26</v>
      </c>
      <c r="N32" s="212">
        <f>Лист1!N32</f>
        <v>0</v>
      </c>
      <c r="O32" s="12"/>
    </row>
    <row r="33" spans="1:33" s="5" customFormat="1" ht="14.1" customHeight="1" x14ac:dyDescent="0.25">
      <c r="A33" s="107"/>
      <c r="B33" s="19" t="s">
        <v>35</v>
      </c>
      <c r="C33" s="127">
        <f>SUM(C27:C32)</f>
        <v>716</v>
      </c>
      <c r="D33" s="20"/>
      <c r="E33" s="22">
        <f>E27+E28+E29+E30+E31+E32</f>
        <v>10.484</v>
      </c>
      <c r="F33" s="21"/>
      <c r="G33" s="39"/>
      <c r="H33" s="22">
        <f>H27+H28+H29+H30+H31+H32</f>
        <v>1.3135000000000008</v>
      </c>
      <c r="I33" s="22">
        <f>I27+I28+I29+I30+I31+I32</f>
        <v>9.1704999999999988</v>
      </c>
      <c r="J33" s="21"/>
      <c r="K33" s="21"/>
      <c r="L33" s="26">
        <f>I33*100/E33</f>
        <v>87.47138496756962</v>
      </c>
      <c r="M33" s="128"/>
      <c r="N33" s="212"/>
      <c r="O33" s="12">
        <f>I33+H33-E33</f>
        <v>0</v>
      </c>
      <c r="AG33" s="208">
        <f>I33+H33-E33</f>
        <v>0</v>
      </c>
    </row>
    <row r="34" spans="1:33" s="5" customFormat="1" ht="14.1" customHeight="1" x14ac:dyDescent="0.25">
      <c r="A34" s="107"/>
      <c r="B34" s="129" t="s">
        <v>44</v>
      </c>
      <c r="C34" s="115"/>
      <c r="D34" s="130"/>
      <c r="E34" s="130"/>
      <c r="F34" s="130"/>
      <c r="G34" s="131"/>
      <c r="H34" s="130"/>
      <c r="I34" s="130"/>
      <c r="J34" s="117"/>
      <c r="K34" s="117"/>
      <c r="L34" s="132"/>
      <c r="M34" s="130"/>
      <c r="N34" s="212"/>
      <c r="O34" s="12"/>
    </row>
    <row r="35" spans="1:33" s="5" customFormat="1" ht="14.1" customHeight="1" x14ac:dyDescent="0.25">
      <c r="A35" s="107">
        <v>17</v>
      </c>
      <c r="B35" s="9" t="s">
        <v>45</v>
      </c>
      <c r="C35" s="108">
        <v>57</v>
      </c>
      <c r="D35" s="120">
        <v>189.5</v>
      </c>
      <c r="E35" s="121">
        <v>1.19</v>
      </c>
      <c r="F35" s="3">
        <f t="shared" ref="F35:F37" si="9">D35</f>
        <v>189.5</v>
      </c>
      <c r="G35" s="120">
        <f>Лист1!G35</f>
        <v>189.48</v>
      </c>
      <c r="H35" s="14">
        <f>Лист1!H35</f>
        <v>1.1400000000005831E-2</v>
      </c>
      <c r="I35" s="3">
        <f>E35-H35</f>
        <v>1.1785999999999941</v>
      </c>
      <c r="J35" s="3">
        <f>Лист1!J35</f>
        <v>0.03</v>
      </c>
      <c r="K35" s="3">
        <f>J35</f>
        <v>0.03</v>
      </c>
      <c r="L35" s="38">
        <f t="shared" ref="L35:L37" si="10">I35*100/E35</f>
        <v>99.042016806722202</v>
      </c>
      <c r="M35" s="109">
        <v>0.05</v>
      </c>
      <c r="N35" s="212">
        <f>Лист1!N35</f>
        <v>0</v>
      </c>
      <c r="O35" s="12"/>
    </row>
    <row r="36" spans="1:33" s="5" customFormat="1" ht="14.1" customHeight="1" x14ac:dyDescent="0.25">
      <c r="A36" s="107">
        <v>18</v>
      </c>
      <c r="B36" s="122" t="s">
        <v>46</v>
      </c>
      <c r="C36" s="123">
        <v>104</v>
      </c>
      <c r="D36" s="3">
        <v>185.5</v>
      </c>
      <c r="E36" s="14">
        <v>1.83</v>
      </c>
      <c r="F36" s="3">
        <f t="shared" si="9"/>
        <v>185.5</v>
      </c>
      <c r="G36" s="120">
        <f>Лист1!G36</f>
        <v>185.48</v>
      </c>
      <c r="H36" s="14">
        <f>Лист1!H36</f>
        <v>2.080000000001064E-2</v>
      </c>
      <c r="I36" s="3">
        <f>E36-H36</f>
        <v>1.8091999999999895</v>
      </c>
      <c r="J36" s="3">
        <f>Лист1!J36</f>
        <v>0.03</v>
      </c>
      <c r="K36" s="3">
        <f>J36</f>
        <v>0.03</v>
      </c>
      <c r="L36" s="38">
        <f t="shared" si="10"/>
        <v>98.863387978141489</v>
      </c>
      <c r="M36" s="109">
        <v>0.06</v>
      </c>
      <c r="N36" s="212">
        <f>Лист1!N36</f>
        <v>0</v>
      </c>
      <c r="O36" s="12"/>
    </row>
    <row r="37" spans="1:33" s="5" customFormat="1" ht="14.1" customHeight="1" x14ac:dyDescent="0.25">
      <c r="A37" s="107">
        <v>19</v>
      </c>
      <c r="B37" s="13" t="s">
        <v>47</v>
      </c>
      <c r="C37" s="124">
        <v>64</v>
      </c>
      <c r="D37" s="125">
        <v>180.6</v>
      </c>
      <c r="E37" s="126">
        <v>1.02</v>
      </c>
      <c r="F37" s="3">
        <f t="shared" si="9"/>
        <v>180.6</v>
      </c>
      <c r="G37" s="120">
        <f>Лист1!G37</f>
        <v>180.55</v>
      </c>
      <c r="H37" s="3">
        <f>Лист1!H37</f>
        <v>3.1999999999989086E-2</v>
      </c>
      <c r="I37" s="3">
        <f>E37-H37</f>
        <v>0.98800000000001098</v>
      </c>
      <c r="J37" s="3">
        <f>Лист1!J37</f>
        <v>0.03</v>
      </c>
      <c r="K37" s="125">
        <f>J37</f>
        <v>0.03</v>
      </c>
      <c r="L37" s="38">
        <f t="shared" si="10"/>
        <v>96.862745098040278</v>
      </c>
      <c r="M37" s="109">
        <v>0.06</v>
      </c>
      <c r="N37" s="212">
        <f>Лист1!N37</f>
        <v>0</v>
      </c>
      <c r="O37" s="12"/>
    </row>
    <row r="38" spans="1:33" s="5" customFormat="1" ht="14.1" customHeight="1" x14ac:dyDescent="0.25">
      <c r="A38" s="107"/>
      <c r="B38" s="19" t="s">
        <v>35</v>
      </c>
      <c r="C38" s="127">
        <f>SUM(C35:C37)</f>
        <v>225</v>
      </c>
      <c r="D38" s="20"/>
      <c r="E38" s="22">
        <f>SUM(E35:E37)</f>
        <v>4.04</v>
      </c>
      <c r="F38" s="21"/>
      <c r="G38" s="39"/>
      <c r="H38" s="22">
        <f>SUM(H35:H37)</f>
        <v>6.4200000000005558E-2</v>
      </c>
      <c r="I38" s="22">
        <f>SUM(I35:I37)</f>
        <v>3.9757999999999947</v>
      </c>
      <c r="J38" s="21"/>
      <c r="K38" s="21"/>
      <c r="L38" s="26">
        <f>I38*100/E38</f>
        <v>98.410891089108773</v>
      </c>
      <c r="M38" s="128"/>
      <c r="N38" s="212"/>
      <c r="O38" s="12">
        <f>I38+H38-E38</f>
        <v>0</v>
      </c>
      <c r="AG38" s="208">
        <f>I38+H38-E38</f>
        <v>0</v>
      </c>
    </row>
    <row r="39" spans="1:33" s="5" customFormat="1" ht="14.1" customHeight="1" x14ac:dyDescent="0.25">
      <c r="A39" s="107"/>
      <c r="B39" s="8" t="s">
        <v>48</v>
      </c>
      <c r="C39" s="115"/>
      <c r="D39" s="117"/>
      <c r="E39" s="117"/>
      <c r="F39" s="117"/>
      <c r="G39" s="133"/>
      <c r="H39" s="117"/>
      <c r="I39" s="117"/>
      <c r="J39" s="117"/>
      <c r="K39" s="134"/>
      <c r="L39" s="38"/>
      <c r="M39" s="109"/>
      <c r="N39" s="212"/>
      <c r="O39" s="12"/>
    </row>
    <row r="40" spans="1:33" s="5" customFormat="1" ht="14.1" customHeight="1" x14ac:dyDescent="0.25">
      <c r="A40" s="107">
        <v>20</v>
      </c>
      <c r="B40" s="9" t="s">
        <v>49</v>
      </c>
      <c r="C40" s="108">
        <v>66.7</v>
      </c>
      <c r="D40" s="120">
        <v>182.5</v>
      </c>
      <c r="E40" s="121">
        <v>1.08</v>
      </c>
      <c r="F40" s="3">
        <f t="shared" ref="F40:F42" si="11">D40</f>
        <v>182.5</v>
      </c>
      <c r="G40" s="120">
        <f>Лист1!G40</f>
        <v>182.05</v>
      </c>
      <c r="H40" s="3">
        <f>Лист1!H40</f>
        <v>0.30014999999999242</v>
      </c>
      <c r="I40" s="3">
        <f>E40-H40</f>
        <v>0.7798500000000077</v>
      </c>
      <c r="J40" s="3">
        <f>Лист1!J40</f>
        <v>0.01</v>
      </c>
      <c r="K40" s="120">
        <f t="shared" ref="K40" si="12">J40</f>
        <v>0.01</v>
      </c>
      <c r="L40" s="38">
        <f t="shared" ref="L40:L42" si="13">I40*100/E40</f>
        <v>72.208333333334039</v>
      </c>
      <c r="M40" s="48">
        <v>0.04</v>
      </c>
      <c r="N40" s="212">
        <f>Лист1!N40</f>
        <v>0</v>
      </c>
      <c r="O40" s="12"/>
    </row>
    <row r="41" spans="1:33" s="5" customFormat="1" ht="14.1" customHeight="1" x14ac:dyDescent="0.25">
      <c r="A41" s="107">
        <v>21</v>
      </c>
      <c r="B41" s="122" t="s">
        <v>50</v>
      </c>
      <c r="C41" s="123">
        <v>62.8</v>
      </c>
      <c r="D41" s="3">
        <v>177</v>
      </c>
      <c r="E41" s="14">
        <v>1.41</v>
      </c>
      <c r="F41" s="3">
        <f t="shared" si="11"/>
        <v>177</v>
      </c>
      <c r="G41" s="120">
        <f>Лист1!G41</f>
        <v>176.53</v>
      </c>
      <c r="H41" s="3">
        <f>Лист1!H41</f>
        <v>0.29515999999999931</v>
      </c>
      <c r="I41" s="3">
        <f>E41-H41</f>
        <v>1.1148400000000005</v>
      </c>
      <c r="J41" s="3">
        <f>Лист1!J41</f>
        <v>0.01</v>
      </c>
      <c r="K41" s="120">
        <f>J41</f>
        <v>0.01</v>
      </c>
      <c r="L41" s="38">
        <f t="shared" si="13"/>
        <v>79.066666666666706</v>
      </c>
      <c r="M41" s="48">
        <v>0.05</v>
      </c>
      <c r="N41" s="212">
        <f>Лист1!N41</f>
        <v>0.05</v>
      </c>
      <c r="O41" s="12"/>
    </row>
    <row r="42" spans="1:33" s="5" customFormat="1" ht="14.1" customHeight="1" x14ac:dyDescent="0.25">
      <c r="A42" s="107">
        <v>22</v>
      </c>
      <c r="B42" s="11" t="s">
        <v>51</v>
      </c>
      <c r="C42" s="111">
        <v>56</v>
      </c>
      <c r="D42" s="125">
        <v>175.25</v>
      </c>
      <c r="E42" s="126">
        <v>1.17</v>
      </c>
      <c r="F42" s="3">
        <f t="shared" si="11"/>
        <v>175.25</v>
      </c>
      <c r="G42" s="120">
        <f>Лист1!G42</f>
        <v>174.85</v>
      </c>
      <c r="H42" s="3">
        <f>Лист1!H42</f>
        <v>0.22400000000000317</v>
      </c>
      <c r="I42" s="3">
        <f>E42-H42</f>
        <v>0.94599999999999673</v>
      </c>
      <c r="J42" s="3">
        <f>Лист1!J42</f>
        <v>0.01</v>
      </c>
      <c r="K42" s="120">
        <f>J42</f>
        <v>0.01</v>
      </c>
      <c r="L42" s="38">
        <f t="shared" si="13"/>
        <v>80.854700854700582</v>
      </c>
      <c r="M42" s="48">
        <v>0.06</v>
      </c>
      <c r="N42" s="212">
        <f>Лист1!N42</f>
        <v>0.15</v>
      </c>
      <c r="O42" s="12"/>
    </row>
    <row r="43" spans="1:33" s="5" customFormat="1" ht="14.1" customHeight="1" x14ac:dyDescent="0.25">
      <c r="A43" s="107"/>
      <c r="B43" s="19" t="s">
        <v>35</v>
      </c>
      <c r="C43" s="33">
        <f>SUM(C40:C42)</f>
        <v>185.5</v>
      </c>
      <c r="D43" s="3"/>
      <c r="E43" s="135">
        <f>SUM(E40:E42)</f>
        <v>3.66</v>
      </c>
      <c r="F43" s="136"/>
      <c r="G43" s="137" t="s">
        <v>52</v>
      </c>
      <c r="H43" s="22">
        <f>SUM(H40:H42)</f>
        <v>0.81930999999999499</v>
      </c>
      <c r="I43" s="22">
        <f>SUM(I40:I42)</f>
        <v>2.8406900000000048</v>
      </c>
      <c r="J43" s="21"/>
      <c r="K43" s="139"/>
      <c r="L43" s="26">
        <f>I43*100/E43</f>
        <v>77.614480874317067</v>
      </c>
      <c r="M43" s="140"/>
      <c r="N43" s="212"/>
      <c r="O43" s="12"/>
      <c r="AG43" s="208">
        <f>I43+H43-E43</f>
        <v>0</v>
      </c>
    </row>
    <row r="44" spans="1:33" s="5" customFormat="1" ht="14.1" customHeight="1" x14ac:dyDescent="0.25">
      <c r="A44" s="107"/>
      <c r="B44" s="7" t="s">
        <v>53</v>
      </c>
      <c r="C44" s="141"/>
      <c r="D44" s="117"/>
      <c r="E44" s="117"/>
      <c r="F44" s="117"/>
      <c r="G44" s="133"/>
      <c r="H44" s="117"/>
      <c r="I44" s="117"/>
      <c r="J44" s="117"/>
      <c r="K44" s="117"/>
      <c r="L44" s="118"/>
      <c r="M44" s="109"/>
      <c r="N44" s="212"/>
      <c r="O44" s="12"/>
    </row>
    <row r="45" spans="1:33" s="5" customFormat="1" ht="14.1" customHeight="1" x14ac:dyDescent="0.25">
      <c r="A45" s="107">
        <v>23</v>
      </c>
      <c r="B45" s="142" t="s">
        <v>54</v>
      </c>
      <c r="C45" s="143">
        <v>184</v>
      </c>
      <c r="D45" s="144">
        <v>212.5</v>
      </c>
      <c r="E45" s="14">
        <v>2.4700000000000002</v>
      </c>
      <c r="F45" s="3">
        <f t="shared" ref="F45:F48" si="14">D45</f>
        <v>212.5</v>
      </c>
      <c r="G45" s="120">
        <f>Лист1!G45</f>
        <v>210</v>
      </c>
      <c r="H45" s="3">
        <f>Лист1!H45</f>
        <v>2.37</v>
      </c>
      <c r="I45" s="3">
        <f>E45-H45</f>
        <v>0.10000000000000009</v>
      </c>
      <c r="J45" s="3">
        <f>Лист1!J45</f>
        <v>0.15</v>
      </c>
      <c r="K45" s="3">
        <f t="shared" ref="K45:K47" si="15">J45</f>
        <v>0.15</v>
      </c>
      <c r="L45" s="38">
        <f t="shared" ref="L45:L54" si="16">I45*100/E45</f>
        <v>4.0485829959514206</v>
      </c>
      <c r="M45" s="109">
        <v>0.1</v>
      </c>
      <c r="N45" s="212">
        <f>Лист1!N45</f>
        <v>0</v>
      </c>
      <c r="O45" s="12"/>
    </row>
    <row r="46" spans="1:33" s="5" customFormat="1" ht="14.1" customHeight="1" x14ac:dyDescent="0.25">
      <c r="A46" s="107">
        <v>24</v>
      </c>
      <c r="B46" s="142" t="s">
        <v>55</v>
      </c>
      <c r="C46" s="145">
        <v>53</v>
      </c>
      <c r="D46" s="144">
        <v>195.5</v>
      </c>
      <c r="E46" s="14">
        <v>0.61</v>
      </c>
      <c r="F46" s="3">
        <f t="shared" si="14"/>
        <v>195.5</v>
      </c>
      <c r="G46" s="120">
        <f>Лист1!G46</f>
        <v>195.4</v>
      </c>
      <c r="H46" s="3">
        <f>Лист1!H46</f>
        <v>0.04</v>
      </c>
      <c r="I46" s="3">
        <f t="shared" ref="I46:I54" si="17">E46-H46</f>
        <v>0.56999999999999995</v>
      </c>
      <c r="J46" s="3">
        <f>Лист1!J46</f>
        <v>0.15</v>
      </c>
      <c r="K46" s="3">
        <f>J46</f>
        <v>0.15</v>
      </c>
      <c r="L46" s="38">
        <f t="shared" si="16"/>
        <v>93.442622950819668</v>
      </c>
      <c r="M46" s="109">
        <v>0.15</v>
      </c>
      <c r="N46" s="212">
        <f>Лист1!N46</f>
        <v>0</v>
      </c>
      <c r="O46" s="12"/>
    </row>
    <row r="47" spans="1:33" s="5" customFormat="1" ht="14.1" customHeight="1" x14ac:dyDescent="0.25">
      <c r="A47" s="107">
        <v>25</v>
      </c>
      <c r="B47" s="142" t="s">
        <v>56</v>
      </c>
      <c r="C47" s="145">
        <v>159</v>
      </c>
      <c r="D47" s="144">
        <v>191.7</v>
      </c>
      <c r="E47" s="14">
        <v>1.74</v>
      </c>
      <c r="F47" s="3">
        <f t="shared" si="14"/>
        <v>191.7</v>
      </c>
      <c r="G47" s="120">
        <f>Лист1!G47</f>
        <v>191.45</v>
      </c>
      <c r="H47" s="3">
        <f>Лист1!H47</f>
        <v>0.37</v>
      </c>
      <c r="I47" s="3">
        <f t="shared" si="17"/>
        <v>1.37</v>
      </c>
      <c r="J47" s="3">
        <f>Лист1!J47</f>
        <v>0.15</v>
      </c>
      <c r="K47" s="3">
        <f t="shared" si="15"/>
        <v>0.15</v>
      </c>
      <c r="L47" s="38">
        <f t="shared" si="16"/>
        <v>78.735632183908052</v>
      </c>
      <c r="M47" s="109">
        <v>0.15</v>
      </c>
      <c r="N47" s="212">
        <f>Лист1!N47</f>
        <v>0</v>
      </c>
      <c r="O47" s="12"/>
    </row>
    <row r="48" spans="1:33" s="5" customFormat="1" ht="14.1" customHeight="1" x14ac:dyDescent="0.25">
      <c r="A48" s="107">
        <v>26</v>
      </c>
      <c r="B48" s="142" t="s">
        <v>57</v>
      </c>
      <c r="C48" s="145">
        <v>353</v>
      </c>
      <c r="D48" s="144">
        <v>189.5</v>
      </c>
      <c r="E48" s="14">
        <v>1.93</v>
      </c>
      <c r="F48" s="3">
        <f t="shared" si="14"/>
        <v>189.5</v>
      </c>
      <c r="G48" s="120">
        <f>Лист1!G48</f>
        <v>189.5</v>
      </c>
      <c r="H48" s="3">
        <f>Лист1!H48</f>
        <v>0</v>
      </c>
      <c r="I48" s="3">
        <f t="shared" si="17"/>
        <v>1.93</v>
      </c>
      <c r="J48" s="3">
        <f>Лист1!J48</f>
        <v>0.25</v>
      </c>
      <c r="K48" s="3">
        <f>J48</f>
        <v>0.25</v>
      </c>
      <c r="L48" s="38">
        <f t="shared" si="16"/>
        <v>100</v>
      </c>
      <c r="M48" s="109">
        <v>0.2</v>
      </c>
      <c r="N48" s="212">
        <f>Лист1!N48</f>
        <v>0</v>
      </c>
      <c r="O48" s="12"/>
    </row>
    <row r="49" spans="1:33" s="5" customFormat="1" ht="14.1" customHeight="1" x14ac:dyDescent="0.25">
      <c r="A49" s="146">
        <v>27</v>
      </c>
      <c r="B49" s="147" t="s">
        <v>58</v>
      </c>
      <c r="C49" s="145">
        <v>55.5</v>
      </c>
      <c r="D49" s="144">
        <v>186</v>
      </c>
      <c r="E49" s="121">
        <v>1.07</v>
      </c>
      <c r="F49" s="3">
        <f t="shared" ref="F49:F54" si="18">D49</f>
        <v>186</v>
      </c>
      <c r="G49" s="120">
        <f>Лист1!G49</f>
        <v>185.8</v>
      </c>
      <c r="H49" s="120">
        <f>Лист1!H49</f>
        <v>0.15</v>
      </c>
      <c r="I49" s="120">
        <f t="shared" si="17"/>
        <v>0.92</v>
      </c>
      <c r="J49" s="120">
        <f>Лист1!J49</f>
        <v>0.3</v>
      </c>
      <c r="K49" s="120">
        <f t="shared" ref="K49:K54" si="19">J49</f>
        <v>0.3</v>
      </c>
      <c r="L49" s="148">
        <f t="shared" si="16"/>
        <v>85.981308411214954</v>
      </c>
      <c r="M49" s="149">
        <v>0.25</v>
      </c>
      <c r="N49" s="212">
        <f>Лист1!N49</f>
        <v>0</v>
      </c>
      <c r="O49" s="12"/>
    </row>
    <row r="50" spans="1:33" s="5" customFormat="1" ht="14.1" customHeight="1" x14ac:dyDescent="0.25">
      <c r="A50" s="107">
        <v>28</v>
      </c>
      <c r="B50" s="142" t="s">
        <v>59</v>
      </c>
      <c r="C50" s="145">
        <v>90</v>
      </c>
      <c r="D50" s="144">
        <v>182.4</v>
      </c>
      <c r="E50" s="14">
        <v>1.47</v>
      </c>
      <c r="F50" s="3">
        <f t="shared" si="18"/>
        <v>182.4</v>
      </c>
      <c r="G50" s="3">
        <f>Лист1!G50</f>
        <v>182.3</v>
      </c>
      <c r="H50" s="3">
        <f>Лист1!H50</f>
        <v>0.1</v>
      </c>
      <c r="I50" s="3">
        <f t="shared" si="17"/>
        <v>1.3699999999999999</v>
      </c>
      <c r="J50" s="3">
        <f>Лист1!J50</f>
        <v>0.3</v>
      </c>
      <c r="K50" s="3">
        <f>J50</f>
        <v>0.3</v>
      </c>
      <c r="L50" s="38">
        <f t="shared" si="16"/>
        <v>93.197278911564624</v>
      </c>
      <c r="M50" s="109">
        <v>0.3</v>
      </c>
      <c r="N50" s="212">
        <f>Лист1!N50</f>
        <v>0</v>
      </c>
      <c r="O50" s="12"/>
    </row>
    <row r="51" spans="1:33" s="5" customFormat="1" ht="14.1" customHeight="1" x14ac:dyDescent="0.25">
      <c r="A51" s="107">
        <v>29</v>
      </c>
      <c r="B51" s="9" t="s">
        <v>60</v>
      </c>
      <c r="C51" s="150">
        <v>58</v>
      </c>
      <c r="D51" s="120">
        <v>173</v>
      </c>
      <c r="E51" s="121">
        <v>1.1299999999999999</v>
      </c>
      <c r="F51" s="3">
        <f t="shared" si="18"/>
        <v>173</v>
      </c>
      <c r="G51" s="3">
        <f>Лист1!G51</f>
        <v>173.01</v>
      </c>
      <c r="H51" s="3">
        <v>0</v>
      </c>
      <c r="I51" s="3">
        <f t="shared" si="17"/>
        <v>1.1299999999999999</v>
      </c>
      <c r="J51" s="3">
        <f>Лист1!J51</f>
        <v>0.3</v>
      </c>
      <c r="K51" s="3">
        <f>J51</f>
        <v>0.3</v>
      </c>
      <c r="L51" s="38">
        <f t="shared" si="16"/>
        <v>100</v>
      </c>
      <c r="M51" s="109">
        <v>0.35</v>
      </c>
      <c r="N51" s="212">
        <f>Лист1!N51</f>
        <v>0</v>
      </c>
      <c r="O51" s="12"/>
    </row>
    <row r="52" spans="1:33" s="5" customFormat="1" ht="14.1" customHeight="1" x14ac:dyDescent="0.25">
      <c r="A52" s="107">
        <v>30</v>
      </c>
      <c r="B52" s="142" t="s">
        <v>61</v>
      </c>
      <c r="C52" s="110">
        <v>68</v>
      </c>
      <c r="D52" s="3">
        <v>169</v>
      </c>
      <c r="E52" s="14">
        <v>1.2</v>
      </c>
      <c r="F52" s="3">
        <f t="shared" si="18"/>
        <v>169</v>
      </c>
      <c r="G52" s="3">
        <f>Лист1!G52</f>
        <v>169.1</v>
      </c>
      <c r="H52" s="3">
        <v>0</v>
      </c>
      <c r="I52" s="3">
        <f t="shared" si="17"/>
        <v>1.2</v>
      </c>
      <c r="J52" s="3">
        <f>Лист1!J52</f>
        <v>0.3</v>
      </c>
      <c r="K52" s="3">
        <f t="shared" si="19"/>
        <v>0.3</v>
      </c>
      <c r="L52" s="38">
        <f t="shared" si="16"/>
        <v>100</v>
      </c>
      <c r="M52" s="109">
        <v>0.4</v>
      </c>
      <c r="N52" s="212">
        <f>Лист1!N52</f>
        <v>0</v>
      </c>
      <c r="O52" s="12"/>
    </row>
    <row r="53" spans="1:33" s="5" customFormat="1" ht="14.1" customHeight="1" x14ac:dyDescent="0.25">
      <c r="A53" s="107">
        <v>31</v>
      </c>
      <c r="B53" s="10" t="s">
        <v>62</v>
      </c>
      <c r="C53" s="151">
        <v>102</v>
      </c>
      <c r="D53" s="3">
        <v>163</v>
      </c>
      <c r="E53" s="14">
        <v>2.5</v>
      </c>
      <c r="F53" s="3">
        <f t="shared" si="18"/>
        <v>163</v>
      </c>
      <c r="G53" s="3">
        <f>Лист1!G53</f>
        <v>163.04</v>
      </c>
      <c r="H53" s="3">
        <v>0</v>
      </c>
      <c r="I53" s="3">
        <f t="shared" si="17"/>
        <v>2.5</v>
      </c>
      <c r="J53" s="3">
        <f>Лист1!J53</f>
        <v>0.45</v>
      </c>
      <c r="K53" s="3">
        <f t="shared" si="19"/>
        <v>0.45</v>
      </c>
      <c r="L53" s="38">
        <f t="shared" si="16"/>
        <v>100</v>
      </c>
      <c r="M53" s="109">
        <v>0.45</v>
      </c>
      <c r="N53" s="212">
        <f>Лист1!N53</f>
        <v>0.01</v>
      </c>
      <c r="O53" s="12"/>
    </row>
    <row r="54" spans="1:33" s="5" customFormat="1" ht="14.1" customHeight="1" x14ac:dyDescent="0.25">
      <c r="A54" s="107">
        <v>32</v>
      </c>
      <c r="B54" s="122" t="s">
        <v>63</v>
      </c>
      <c r="C54" s="123">
        <v>78</v>
      </c>
      <c r="D54" s="125">
        <v>160.1</v>
      </c>
      <c r="E54" s="126">
        <v>1.28</v>
      </c>
      <c r="F54" s="3">
        <f t="shared" si="18"/>
        <v>160.1</v>
      </c>
      <c r="G54" s="3">
        <f>Лист1!G54</f>
        <v>160.65</v>
      </c>
      <c r="H54" s="3">
        <v>0</v>
      </c>
      <c r="I54" s="3">
        <f t="shared" si="17"/>
        <v>1.28</v>
      </c>
      <c r="J54" s="3">
        <f>Лист1!J54</f>
        <v>0.4</v>
      </c>
      <c r="K54" s="125">
        <f t="shared" si="19"/>
        <v>0.4</v>
      </c>
      <c r="L54" s="38">
        <f t="shared" si="16"/>
        <v>100</v>
      </c>
      <c r="M54" s="109">
        <v>0.5</v>
      </c>
      <c r="N54" s="212">
        <f>Лист1!N54</f>
        <v>0.05</v>
      </c>
      <c r="O54" s="12"/>
    </row>
    <row r="55" spans="1:33" s="5" customFormat="1" ht="14.1" customHeight="1" x14ac:dyDescent="0.25">
      <c r="A55" s="107"/>
      <c r="B55" s="19" t="s">
        <v>35</v>
      </c>
      <c r="C55" s="152">
        <f>SUM(C45:C54)</f>
        <v>1200.5</v>
      </c>
      <c r="D55" s="125"/>
      <c r="E55" s="22">
        <f>E45+E46+E47+E48+E49+E50+E51+E52+E53+E54</f>
        <v>15.4</v>
      </c>
      <c r="F55" s="138"/>
      <c r="G55" s="39"/>
      <c r="H55" s="22">
        <f>H45+H46+H47+H48+H49+H50+H51+H52+H53+H54</f>
        <v>3.0300000000000002</v>
      </c>
      <c r="I55" s="22">
        <f>I45+I46+I47+I48+I49+I50+I51+I52+I53+I54</f>
        <v>12.37</v>
      </c>
      <c r="J55" s="21"/>
      <c r="K55" s="153"/>
      <c r="L55" s="26">
        <f>I55*100/E55</f>
        <v>80.324675324675326</v>
      </c>
      <c r="M55" s="154"/>
      <c r="N55" s="212"/>
      <c r="O55" s="12">
        <f>I55+H55-E55</f>
        <v>0</v>
      </c>
      <c r="AG55" s="208">
        <f>I55+H55-E55</f>
        <v>0</v>
      </c>
    </row>
    <row r="56" spans="1:33" s="5" customFormat="1" ht="14.1" customHeight="1" x14ac:dyDescent="0.25">
      <c r="A56" s="107"/>
      <c r="B56" s="155" t="s">
        <v>64</v>
      </c>
      <c r="C56" s="156"/>
      <c r="D56" s="110"/>
      <c r="E56" s="157"/>
      <c r="F56" s="158"/>
      <c r="G56" s="159"/>
      <c r="H56" s="158"/>
      <c r="I56" s="158"/>
      <c r="J56" s="110"/>
      <c r="K56" s="110"/>
      <c r="L56" s="160"/>
      <c r="M56" s="161"/>
      <c r="N56" s="212"/>
      <c r="O56" s="12"/>
    </row>
    <row r="57" spans="1:33" s="5" customFormat="1" ht="14.1" customHeight="1" x14ac:dyDescent="0.25">
      <c r="A57" s="107">
        <v>33</v>
      </c>
      <c r="B57" s="142" t="s">
        <v>65</v>
      </c>
      <c r="C57" s="113">
        <v>73.430000000000007</v>
      </c>
      <c r="D57" s="134">
        <v>217.9</v>
      </c>
      <c r="E57" s="14">
        <v>1.1200000000000001</v>
      </c>
      <c r="F57" s="3">
        <f t="shared" ref="F57:F68" si="20">D57</f>
        <v>217.9</v>
      </c>
      <c r="G57" s="3">
        <f>Лист1!G57</f>
        <v>217.7</v>
      </c>
      <c r="H57" s="3">
        <f>Лист1!H57</f>
        <v>0.15</v>
      </c>
      <c r="I57" s="3">
        <f>E57-H57</f>
        <v>0.97000000000000008</v>
      </c>
      <c r="J57" s="3">
        <f>Лист1!J57</f>
        <v>0.06</v>
      </c>
      <c r="K57" s="3">
        <f>J57</f>
        <v>0.06</v>
      </c>
      <c r="L57" s="38">
        <f t="shared" ref="L57:L68" si="21">I57*100/E57</f>
        <v>86.607142857142861</v>
      </c>
      <c r="M57" s="109">
        <v>0.01</v>
      </c>
      <c r="N57" s="212"/>
      <c r="O57" s="12"/>
    </row>
    <row r="58" spans="1:33" s="5" customFormat="1" ht="14.1" customHeight="1" x14ac:dyDescent="0.25">
      <c r="A58" s="93"/>
      <c r="B58" s="29"/>
      <c r="C58" s="249" t="s">
        <v>2</v>
      </c>
      <c r="D58" s="250"/>
      <c r="E58" s="251"/>
      <c r="F58" s="252" t="s">
        <v>3</v>
      </c>
      <c r="G58" s="253"/>
      <c r="H58" s="254"/>
      <c r="I58" s="254"/>
      <c r="J58" s="254"/>
      <c r="K58" s="255"/>
      <c r="L58" s="232" t="s">
        <v>4</v>
      </c>
      <c r="M58" s="256" t="s">
        <v>5</v>
      </c>
      <c r="N58" s="232" t="s">
        <v>96</v>
      </c>
      <c r="O58" s="12"/>
    </row>
    <row r="59" spans="1:33" s="5" customFormat="1" ht="14.1" customHeight="1" x14ac:dyDescent="0.25">
      <c r="A59" s="94"/>
      <c r="B59" s="246" t="s">
        <v>6</v>
      </c>
      <c r="C59" s="95" t="s">
        <v>7</v>
      </c>
      <c r="D59" s="66" t="s">
        <v>8</v>
      </c>
      <c r="E59" s="66" t="s">
        <v>9</v>
      </c>
      <c r="F59" s="67" t="s">
        <v>10</v>
      </c>
      <c r="G59" s="66" t="s">
        <v>11</v>
      </c>
      <c r="H59" s="66" t="s">
        <v>12</v>
      </c>
      <c r="I59" s="67" t="s">
        <v>13</v>
      </c>
      <c r="J59" s="66" t="s">
        <v>14</v>
      </c>
      <c r="K59" s="232" t="s">
        <v>83</v>
      </c>
      <c r="L59" s="247"/>
      <c r="M59" s="257"/>
      <c r="N59" s="247"/>
      <c r="O59" s="12"/>
    </row>
    <row r="60" spans="1:33" s="5" customFormat="1" ht="14.1" customHeight="1" x14ac:dyDescent="0.25">
      <c r="A60" s="94"/>
      <c r="B60" s="246"/>
      <c r="C60" s="96"/>
      <c r="D60" s="97"/>
      <c r="E60" s="89" t="s">
        <v>15</v>
      </c>
      <c r="F60" s="67" t="s">
        <v>16</v>
      </c>
      <c r="G60" s="89" t="s">
        <v>17</v>
      </c>
      <c r="H60" s="89" t="s">
        <v>18</v>
      </c>
      <c r="I60" s="67"/>
      <c r="J60" s="88" t="s">
        <v>19</v>
      </c>
      <c r="K60" s="247"/>
      <c r="L60" s="247"/>
      <c r="M60" s="257"/>
      <c r="N60" s="247"/>
      <c r="O60" s="12"/>
    </row>
    <row r="61" spans="1:33" s="5" customFormat="1" ht="14.1" customHeight="1" x14ac:dyDescent="0.25">
      <c r="A61" s="94"/>
      <c r="B61" s="96"/>
      <c r="C61" s="96"/>
      <c r="D61" s="97"/>
      <c r="E61" s="75"/>
      <c r="F61" s="67" t="s">
        <v>17</v>
      </c>
      <c r="G61" s="89"/>
      <c r="H61" s="75"/>
      <c r="I61" s="30"/>
      <c r="J61" s="89"/>
      <c r="K61" s="247"/>
      <c r="L61" s="247"/>
      <c r="M61" s="257"/>
      <c r="N61" s="247"/>
      <c r="O61" s="12"/>
    </row>
    <row r="62" spans="1:33" s="5" customFormat="1" ht="22.5" customHeight="1" x14ac:dyDescent="0.25">
      <c r="A62" s="98"/>
      <c r="B62" s="31"/>
      <c r="C62" s="31" t="s">
        <v>20</v>
      </c>
      <c r="D62" s="99" t="s">
        <v>21</v>
      </c>
      <c r="E62" s="90" t="s">
        <v>22</v>
      </c>
      <c r="F62" s="77" t="s">
        <v>21</v>
      </c>
      <c r="G62" s="90" t="s">
        <v>21</v>
      </c>
      <c r="H62" s="90" t="s">
        <v>22</v>
      </c>
      <c r="I62" s="67" t="s">
        <v>22</v>
      </c>
      <c r="J62" s="90" t="s">
        <v>23</v>
      </c>
      <c r="K62" s="248"/>
      <c r="L62" s="248"/>
      <c r="M62" s="258"/>
      <c r="N62" s="213">
        <f>N12</f>
        <v>46049</v>
      </c>
      <c r="O62" s="12"/>
      <c r="P62" s="213">
        <v>45993</v>
      </c>
    </row>
    <row r="63" spans="1:33" s="5" customFormat="1" ht="14.1" customHeight="1" x14ac:dyDescent="0.25">
      <c r="A63" s="93">
        <v>1</v>
      </c>
      <c r="B63" s="100">
        <v>2</v>
      </c>
      <c r="C63" s="100">
        <v>3</v>
      </c>
      <c r="D63" s="100">
        <v>4</v>
      </c>
      <c r="E63" s="100">
        <v>5</v>
      </c>
      <c r="F63" s="100">
        <v>6</v>
      </c>
      <c r="G63" s="101">
        <v>7</v>
      </c>
      <c r="H63" s="100">
        <v>8</v>
      </c>
      <c r="I63" s="100">
        <v>9</v>
      </c>
      <c r="J63" s="100">
        <v>10</v>
      </c>
      <c r="K63" s="100">
        <v>11</v>
      </c>
      <c r="L63" s="100">
        <v>12</v>
      </c>
      <c r="M63" s="102">
        <v>13</v>
      </c>
      <c r="N63" s="217"/>
      <c r="O63" s="12"/>
    </row>
    <row r="64" spans="1:33" s="5" customFormat="1" ht="14.1" customHeight="1" x14ac:dyDescent="0.25">
      <c r="A64" s="107">
        <v>34</v>
      </c>
      <c r="B64" s="142" t="s">
        <v>66</v>
      </c>
      <c r="C64" s="113">
        <v>158</v>
      </c>
      <c r="D64" s="134">
        <v>211.5</v>
      </c>
      <c r="E64" s="14">
        <v>1.02</v>
      </c>
      <c r="F64" s="3">
        <f t="shared" si="20"/>
        <v>211.5</v>
      </c>
      <c r="G64" s="3">
        <f>Лист1!G58</f>
        <v>211.1</v>
      </c>
      <c r="H64" s="3">
        <f>Лист1!H58</f>
        <v>0.48</v>
      </c>
      <c r="I64" s="3">
        <f>E64-H64</f>
        <v>0.54</v>
      </c>
      <c r="J64" s="3">
        <f>Лист1!J58</f>
        <v>0.08</v>
      </c>
      <c r="K64" s="3">
        <f>J64</f>
        <v>0.08</v>
      </c>
      <c r="L64" s="38">
        <f t="shared" si="21"/>
        <v>52.941176470588232</v>
      </c>
      <c r="M64" s="109">
        <v>0.04</v>
      </c>
      <c r="N64" s="212">
        <f>Лист1!N64</f>
        <v>0</v>
      </c>
      <c r="O64" s="12"/>
    </row>
    <row r="65" spans="1:33" s="5" customFormat="1" ht="14.1" customHeight="1" x14ac:dyDescent="0.25">
      <c r="A65" s="107">
        <v>35</v>
      </c>
      <c r="B65" s="142" t="s">
        <v>67</v>
      </c>
      <c r="C65" s="113">
        <v>156.4</v>
      </c>
      <c r="D65" s="134">
        <v>189.2</v>
      </c>
      <c r="E65" s="14">
        <v>1.58</v>
      </c>
      <c r="F65" s="3">
        <f t="shared" si="20"/>
        <v>189.2</v>
      </c>
      <c r="G65" s="3">
        <f>Лист1!G65</f>
        <v>188.8</v>
      </c>
      <c r="H65" s="3">
        <f>Лист1!H65</f>
        <v>0.49</v>
      </c>
      <c r="I65" s="3">
        <f>E65-H65</f>
        <v>1.0900000000000001</v>
      </c>
      <c r="J65" s="3">
        <f>Лист1!J65</f>
        <v>0.09</v>
      </c>
      <c r="K65" s="3">
        <f>J65</f>
        <v>0.09</v>
      </c>
      <c r="L65" s="38">
        <f t="shared" si="21"/>
        <v>68.987341772151908</v>
      </c>
      <c r="M65" s="109">
        <v>0.06</v>
      </c>
      <c r="N65" s="212">
        <f>Лист1!N65</f>
        <v>0</v>
      </c>
      <c r="O65" s="12"/>
    </row>
    <row r="66" spans="1:33" s="5" customFormat="1" ht="14.1" customHeight="1" x14ac:dyDescent="0.25">
      <c r="A66" s="107">
        <v>36</v>
      </c>
      <c r="B66" s="142" t="s">
        <v>68</v>
      </c>
      <c r="C66" s="113">
        <v>109.5</v>
      </c>
      <c r="D66" s="134">
        <v>184.5</v>
      </c>
      <c r="E66" s="14">
        <v>1.45</v>
      </c>
      <c r="F66" s="3">
        <f t="shared" si="20"/>
        <v>184.5</v>
      </c>
      <c r="G66" s="3">
        <f>Лист1!G66</f>
        <v>184.3</v>
      </c>
      <c r="H66" s="3">
        <f>Лист1!H66</f>
        <v>0.25</v>
      </c>
      <c r="I66" s="3">
        <f>E66-H66</f>
        <v>1.2</v>
      </c>
      <c r="J66" s="3">
        <f>Лист1!J66</f>
        <v>0.08</v>
      </c>
      <c r="K66" s="3">
        <f>J66</f>
        <v>0.08</v>
      </c>
      <c r="L66" s="38">
        <f t="shared" si="21"/>
        <v>82.758620689655174</v>
      </c>
      <c r="M66" s="109">
        <v>7.0000000000000007E-2</v>
      </c>
      <c r="N66" s="212">
        <f>Лист1!N66</f>
        <v>0</v>
      </c>
      <c r="O66" s="12"/>
    </row>
    <row r="67" spans="1:33" s="5" customFormat="1" ht="14.1" customHeight="1" x14ac:dyDescent="0.25">
      <c r="A67" s="107">
        <v>37</v>
      </c>
      <c r="B67" s="147" t="s">
        <v>69</v>
      </c>
      <c r="C67" s="150">
        <v>105</v>
      </c>
      <c r="D67" s="3">
        <v>182.6</v>
      </c>
      <c r="E67" s="14">
        <v>1.7</v>
      </c>
      <c r="F67" s="3">
        <f t="shared" si="20"/>
        <v>182.6</v>
      </c>
      <c r="G67" s="3" t="s">
        <v>37</v>
      </c>
      <c r="H67" s="3" t="s">
        <v>37</v>
      </c>
      <c r="I67" s="3" t="s">
        <v>37</v>
      </c>
      <c r="J67" s="3" t="s">
        <v>37</v>
      </c>
      <c r="K67" s="3" t="s">
        <v>37</v>
      </c>
      <c r="L67" s="38" t="s">
        <v>37</v>
      </c>
      <c r="M67" s="109">
        <v>0.08</v>
      </c>
      <c r="N67" s="212">
        <f>Лист1!N67</f>
        <v>0</v>
      </c>
      <c r="O67" s="12"/>
    </row>
    <row r="68" spans="1:33" s="5" customFormat="1" ht="14.1" customHeight="1" x14ac:dyDescent="0.25">
      <c r="A68" s="107">
        <v>38</v>
      </c>
      <c r="B68" s="10" t="s">
        <v>70</v>
      </c>
      <c r="C68" s="110">
        <v>124.8</v>
      </c>
      <c r="D68" s="3">
        <v>97.97</v>
      </c>
      <c r="E68" s="14">
        <v>2.5</v>
      </c>
      <c r="F68" s="3">
        <f t="shared" si="20"/>
        <v>97.97</v>
      </c>
      <c r="G68" s="3">
        <f>Лист1!G68</f>
        <v>97.99</v>
      </c>
      <c r="H68" s="3">
        <v>0</v>
      </c>
      <c r="I68" s="3">
        <f>E68-H68</f>
        <v>2.5</v>
      </c>
      <c r="J68" s="3">
        <f>Лист1!J68</f>
        <v>0.15</v>
      </c>
      <c r="K68" s="3">
        <f>J68</f>
        <v>0.15</v>
      </c>
      <c r="L68" s="38">
        <f t="shared" si="21"/>
        <v>100</v>
      </c>
      <c r="M68" s="109">
        <v>0.15</v>
      </c>
      <c r="N68" s="212">
        <f>Лист1!N68</f>
        <v>0</v>
      </c>
      <c r="O68" s="12"/>
    </row>
    <row r="69" spans="1:33" s="5" customFormat="1" ht="14.1" customHeight="1" x14ac:dyDescent="0.25">
      <c r="A69" s="107"/>
      <c r="B69" s="19" t="s">
        <v>35</v>
      </c>
      <c r="C69" s="162">
        <f>C57+C64+C65+C66+C67+C68</f>
        <v>727.13</v>
      </c>
      <c r="D69" s="163"/>
      <c r="E69" s="164">
        <f>E57+E64+E65+E66+E68</f>
        <v>7.67</v>
      </c>
      <c r="F69" s="165"/>
      <c r="G69" s="166"/>
      <c r="H69" s="22">
        <f>H57+H64+H65+H66+H68</f>
        <v>1.37</v>
      </c>
      <c r="I69" s="22">
        <f>I57+I64+I65+I66+I68</f>
        <v>6.3000000000000007</v>
      </c>
      <c r="J69" s="21"/>
      <c r="K69" s="21"/>
      <c r="L69" s="26">
        <f>I69*100/E69</f>
        <v>82.138200782268598</v>
      </c>
      <c r="M69" s="128"/>
      <c r="N69" s="212"/>
      <c r="O69" s="12">
        <f>I69+H69-E69</f>
        <v>0</v>
      </c>
    </row>
    <row r="70" spans="1:33" s="5" customFormat="1" ht="14.1" customHeight="1" x14ac:dyDescent="0.25">
      <c r="A70" s="107"/>
      <c r="B70" s="7" t="s">
        <v>71</v>
      </c>
      <c r="C70" s="167"/>
      <c r="D70" s="168"/>
      <c r="E70" s="169"/>
      <c r="F70" s="168"/>
      <c r="G70" s="170"/>
      <c r="H70" s="168"/>
      <c r="I70" s="168"/>
      <c r="J70" s="125"/>
      <c r="K70" s="168"/>
      <c r="L70" s="171"/>
      <c r="M70" s="168"/>
      <c r="N70" s="212"/>
      <c r="O70" s="12"/>
    </row>
    <row r="71" spans="1:33" s="5" customFormat="1" ht="14.1" customHeight="1" x14ac:dyDescent="0.25">
      <c r="A71" s="107">
        <v>39</v>
      </c>
      <c r="B71" s="6" t="s">
        <v>72</v>
      </c>
      <c r="C71" s="172">
        <v>78</v>
      </c>
      <c r="D71" s="173">
        <v>174.5</v>
      </c>
      <c r="E71" s="174">
        <v>1.1000000000000001</v>
      </c>
      <c r="F71" s="3">
        <f t="shared" ref="F71:F72" si="22">D71</f>
        <v>174.5</v>
      </c>
      <c r="G71" s="3">
        <v>174.16</v>
      </c>
      <c r="H71" s="14">
        <v>0.27</v>
      </c>
      <c r="I71" s="14">
        <f t="shared" ref="I71:I72" si="23">E71-H71</f>
        <v>0.83000000000000007</v>
      </c>
      <c r="J71" s="3">
        <v>1.4999999999999999E-2</v>
      </c>
      <c r="K71" s="3">
        <f>J71</f>
        <v>1.4999999999999999E-2</v>
      </c>
      <c r="L71" s="38">
        <v>76</v>
      </c>
      <c r="M71" s="3">
        <v>0.02</v>
      </c>
      <c r="N71" s="212">
        <f>Лист1!N71</f>
        <v>0</v>
      </c>
      <c r="O71" s="12"/>
    </row>
    <row r="72" spans="1:33" s="5" customFormat="1" ht="14.1" customHeight="1" x14ac:dyDescent="0.25">
      <c r="A72" s="107">
        <v>40</v>
      </c>
      <c r="B72" s="6" t="s">
        <v>73</v>
      </c>
      <c r="C72" s="113">
        <v>220</v>
      </c>
      <c r="D72" s="134">
        <v>168.8</v>
      </c>
      <c r="E72" s="14">
        <v>4.8</v>
      </c>
      <c r="F72" s="3">
        <f t="shared" si="22"/>
        <v>168.8</v>
      </c>
      <c r="G72" s="3">
        <f>Лист1!G72</f>
        <v>168.47</v>
      </c>
      <c r="H72" s="14">
        <f>Лист1!H72</f>
        <v>0.72600000000002751</v>
      </c>
      <c r="I72" s="14">
        <f t="shared" si="23"/>
        <v>4.0739999999999723</v>
      </c>
      <c r="J72" s="3">
        <f>Лист1!J72</f>
        <v>0</v>
      </c>
      <c r="K72" s="3">
        <f>J72</f>
        <v>0</v>
      </c>
      <c r="L72" s="38">
        <f t="shared" ref="L72" si="24">I72*100/E72</f>
        <v>84.874999999999432</v>
      </c>
      <c r="M72" s="109">
        <v>7.0000000000000007E-2</v>
      </c>
      <c r="N72" s="212">
        <f>Лист1!N72</f>
        <v>0</v>
      </c>
      <c r="O72" s="12"/>
    </row>
    <row r="73" spans="1:33" s="5" customFormat="1" ht="14.1" customHeight="1" x14ac:dyDescent="0.25">
      <c r="A73" s="107"/>
      <c r="B73" s="19" t="s">
        <v>35</v>
      </c>
      <c r="C73" s="127">
        <f>SUM(C71:C72)</f>
        <v>298</v>
      </c>
      <c r="D73" s="20"/>
      <c r="E73" s="175">
        <f>SUM(E71:E72)</f>
        <v>5.9</v>
      </c>
      <c r="F73" s="21"/>
      <c r="G73" s="176"/>
      <c r="H73" s="22">
        <f>SUM(H71:H72)</f>
        <v>0.99600000000002753</v>
      </c>
      <c r="I73" s="22">
        <f>SUM(I71:I72)</f>
        <v>4.9039999999999724</v>
      </c>
      <c r="J73" s="22"/>
      <c r="K73" s="136"/>
      <c r="L73" s="26">
        <f>I73*100/E73</f>
        <v>83.11864406779614</v>
      </c>
      <c r="M73" s="128"/>
      <c r="N73" s="212"/>
      <c r="O73" s="12">
        <f>I73+H73-E73</f>
        <v>0</v>
      </c>
      <c r="AG73" s="209">
        <f>I73+H73-E73</f>
        <v>0</v>
      </c>
    </row>
    <row r="74" spans="1:33" s="5" customFormat="1" ht="14.1" customHeight="1" x14ac:dyDescent="0.25">
      <c r="A74" s="107"/>
      <c r="B74" s="104" t="s">
        <v>74</v>
      </c>
      <c r="C74" s="115"/>
      <c r="D74" s="117"/>
      <c r="E74" s="177"/>
      <c r="F74" s="177"/>
      <c r="G74" s="178"/>
      <c r="H74" s="177"/>
      <c r="I74" s="177"/>
      <c r="J74" s="177"/>
      <c r="K74" s="177"/>
      <c r="L74" s="179"/>
      <c r="M74" s="27"/>
      <c r="N74" s="212"/>
      <c r="O74" s="12"/>
    </row>
    <row r="75" spans="1:33" s="5" customFormat="1" ht="14.1" customHeight="1" x14ac:dyDescent="0.25">
      <c r="A75" s="107">
        <v>41</v>
      </c>
      <c r="B75" s="10" t="s">
        <v>75</v>
      </c>
      <c r="C75" s="110">
        <v>54.1</v>
      </c>
      <c r="D75" s="35">
        <v>152.5</v>
      </c>
      <c r="E75" s="180">
        <v>1.42</v>
      </c>
      <c r="F75" s="3">
        <f>D75</f>
        <v>152.5</v>
      </c>
      <c r="G75" s="3">
        <f>Лист1!G75</f>
        <v>149.79</v>
      </c>
      <c r="H75" s="14">
        <f>Лист1!H75</f>
        <v>1.41</v>
      </c>
      <c r="I75" s="14">
        <f>E75-H75</f>
        <v>1.0000000000000009E-2</v>
      </c>
      <c r="J75" s="35">
        <f>Лист1!J75</f>
        <v>0</v>
      </c>
      <c r="K75" s="35">
        <f t="shared" ref="K75" si="25">J75</f>
        <v>0</v>
      </c>
      <c r="L75" s="38">
        <f>I75*100/E75</f>
        <v>0.70422535211267667</v>
      </c>
      <c r="M75" s="161">
        <v>0.05</v>
      </c>
      <c r="N75" s="212">
        <f>Лист1!N75</f>
        <v>0</v>
      </c>
      <c r="O75" s="12">
        <f>I75+H75-E75</f>
        <v>0</v>
      </c>
      <c r="AG75" s="209">
        <f>I75+H75-E75</f>
        <v>0</v>
      </c>
    </row>
    <row r="76" spans="1:33" s="5" customFormat="1" ht="14.1" customHeight="1" x14ac:dyDescent="0.25">
      <c r="A76" s="107"/>
      <c r="B76" s="181" t="s">
        <v>76</v>
      </c>
      <c r="C76" s="182"/>
      <c r="D76" s="108"/>
      <c r="E76" s="183"/>
      <c r="F76" s="108"/>
      <c r="G76" s="184"/>
      <c r="H76" s="180"/>
      <c r="I76" s="14"/>
      <c r="J76" s="35"/>
      <c r="K76" s="108"/>
      <c r="L76" s="42"/>
      <c r="M76" s="108"/>
      <c r="N76" s="215"/>
      <c r="O76" s="12"/>
    </row>
    <row r="77" spans="1:33" s="5" customFormat="1" ht="14.1" customHeight="1" x14ac:dyDescent="0.25">
      <c r="A77" s="107">
        <v>42</v>
      </c>
      <c r="B77" s="185" t="s">
        <v>77</v>
      </c>
      <c r="C77" s="3">
        <v>59.6</v>
      </c>
      <c r="D77" s="186">
        <f>Лист1!D77</f>
        <v>159.87</v>
      </c>
      <c r="E77" s="187">
        <v>1.19</v>
      </c>
      <c r="F77" s="3">
        <f>D77</f>
        <v>159.87</v>
      </c>
      <c r="G77" s="3">
        <f>Лист1!G77</f>
        <v>159.87</v>
      </c>
      <c r="H77" s="14">
        <f>Лист1!H77</f>
        <v>0</v>
      </c>
      <c r="I77" s="14">
        <f>E77-H77</f>
        <v>1.19</v>
      </c>
      <c r="J77" s="35">
        <f>Лист1!J77</f>
        <v>0.02</v>
      </c>
      <c r="K77" s="186">
        <f>J77</f>
        <v>0.02</v>
      </c>
      <c r="L77" s="38">
        <f>I77*100/E77</f>
        <v>100</v>
      </c>
      <c r="M77" s="188">
        <v>0.01</v>
      </c>
      <c r="N77" s="212">
        <v>0.1</v>
      </c>
      <c r="O77" s="12">
        <f>I77+H77-E77</f>
        <v>0</v>
      </c>
      <c r="AG77" s="209">
        <f>I77+H77-E77</f>
        <v>0</v>
      </c>
    </row>
    <row r="78" spans="1:33" s="5" customFormat="1" ht="14.1" customHeight="1" x14ac:dyDescent="0.25">
      <c r="A78" s="146"/>
      <c r="B78" s="7" t="s">
        <v>92</v>
      </c>
      <c r="C78" s="189"/>
      <c r="D78" s="110"/>
      <c r="E78" s="190"/>
      <c r="F78" s="110"/>
      <c r="G78" s="191"/>
      <c r="H78" s="110"/>
      <c r="I78" s="190"/>
      <c r="J78" s="110"/>
      <c r="K78" s="110"/>
      <c r="L78" s="192"/>
      <c r="M78" s="161"/>
      <c r="N78" s="215"/>
      <c r="O78" s="12"/>
    </row>
    <row r="79" spans="1:33" s="5" customFormat="1" ht="14.1" customHeight="1" x14ac:dyDescent="0.25">
      <c r="A79" s="37">
        <v>43</v>
      </c>
      <c r="B79" s="6" t="s">
        <v>93</v>
      </c>
      <c r="C79" s="193">
        <v>175</v>
      </c>
      <c r="D79" s="194">
        <v>97.2</v>
      </c>
      <c r="E79" s="195">
        <v>1.66</v>
      </c>
      <c r="F79" s="196">
        <f t="shared" ref="F79" si="26">D79</f>
        <v>97.2</v>
      </c>
      <c r="G79" s="186">
        <v>97.2</v>
      </c>
      <c r="H79" s="187">
        <v>0</v>
      </c>
      <c r="I79" s="14">
        <f>E79-H79</f>
        <v>1.66</v>
      </c>
      <c r="J79" s="187">
        <v>0.05</v>
      </c>
      <c r="K79" s="187">
        <v>0.05</v>
      </c>
      <c r="L79" s="23">
        <v>100</v>
      </c>
      <c r="M79" s="186">
        <v>0.01</v>
      </c>
      <c r="N79" s="212">
        <v>0</v>
      </c>
      <c r="O79" s="12">
        <f>I79+H79-E79</f>
        <v>0</v>
      </c>
      <c r="AG79" s="209">
        <f>I79+H79-E79</f>
        <v>0</v>
      </c>
    </row>
    <row r="80" spans="1:33" s="5" customFormat="1" ht="14.1" customHeight="1" x14ac:dyDescent="0.25">
      <c r="A80" s="37"/>
      <c r="B80" s="19" t="s">
        <v>78</v>
      </c>
      <c r="C80" s="141"/>
      <c r="D80" s="110"/>
      <c r="E80" s="190"/>
      <c r="F80" s="110"/>
      <c r="G80" s="191"/>
      <c r="H80" s="110"/>
      <c r="I80" s="190"/>
      <c r="J80" s="110"/>
      <c r="K80" s="110"/>
      <c r="L80" s="192"/>
      <c r="M80" s="161"/>
      <c r="N80" s="215"/>
      <c r="O80" s="12"/>
    </row>
    <row r="81" spans="1:34" s="5" customFormat="1" ht="14.1" customHeight="1" x14ac:dyDescent="0.25">
      <c r="A81" s="37">
        <v>44</v>
      </c>
      <c r="B81" s="13" t="s">
        <v>79</v>
      </c>
      <c r="C81" s="194">
        <v>135</v>
      </c>
      <c r="D81" s="194">
        <v>139.19999999999999</v>
      </c>
      <c r="E81" s="195">
        <v>2.16</v>
      </c>
      <c r="F81" s="196">
        <f>D81</f>
        <v>139.19999999999999</v>
      </c>
      <c r="G81" s="186">
        <v>139.08000000000001</v>
      </c>
      <c r="H81" s="187">
        <v>0.16</v>
      </c>
      <c r="I81" s="14">
        <f>E81-H81</f>
        <v>2</v>
      </c>
      <c r="J81" s="187">
        <v>0</v>
      </c>
      <c r="K81" s="187">
        <f>J81</f>
        <v>0</v>
      </c>
      <c r="L81" s="197">
        <f>I81*100/E81</f>
        <v>92.592592592592581</v>
      </c>
      <c r="M81" s="186">
        <v>0.01</v>
      </c>
      <c r="N81" s="214">
        <v>0</v>
      </c>
      <c r="O81" s="12">
        <f>I81+H81-E81</f>
        <v>0</v>
      </c>
      <c r="AG81" s="209">
        <f>I81+H81-E81</f>
        <v>0</v>
      </c>
    </row>
    <row r="82" spans="1:34" s="5" customFormat="1" ht="14.1" customHeight="1" x14ac:dyDescent="0.25">
      <c r="A82" s="107"/>
      <c r="B82" s="19" t="s">
        <v>80</v>
      </c>
      <c r="C82" s="115"/>
      <c r="D82" s="110"/>
      <c r="E82" s="190"/>
      <c r="F82" s="110"/>
      <c r="G82" s="110"/>
      <c r="H82" s="110"/>
      <c r="I82" s="110"/>
      <c r="J82" s="110"/>
      <c r="K82" s="110"/>
      <c r="L82" s="192"/>
      <c r="M82" s="198"/>
      <c r="N82" s="215"/>
      <c r="O82" s="12"/>
    </row>
    <row r="83" spans="1:34" s="5" customFormat="1" ht="14.1" customHeight="1" x14ac:dyDescent="0.25">
      <c r="A83" s="107"/>
      <c r="B83" s="199" t="s">
        <v>81</v>
      </c>
      <c r="C83" s="91">
        <f>C25+C33+C38+C43+C55+C69+C73+C75+C77+C79+C81</f>
        <v>6411.0440000000008</v>
      </c>
      <c r="D83" s="3"/>
      <c r="E83" s="22">
        <f>E25+E33+E38+E43+E55+E69+E73+E75+E77+E81+E79</f>
        <v>112.17400000000001</v>
      </c>
      <c r="F83" s="21"/>
      <c r="G83" s="21"/>
      <c r="H83" s="22">
        <f>H25+H33+H38+H43+H55+H69+H71+H72+H75+H77+H81+H79</f>
        <v>10.07900860000008</v>
      </c>
      <c r="I83" s="22">
        <f>I25+I33+I38+I43+I55+I69+I75+I77+I81+I79+I73</f>
        <v>102.09499139999993</v>
      </c>
      <c r="J83" s="21"/>
      <c r="K83" s="21"/>
      <c r="L83" s="26">
        <f>I83*100/E83</f>
        <v>91.014844259810573</v>
      </c>
      <c r="M83" s="27"/>
      <c r="N83" s="214"/>
      <c r="O83" s="12">
        <f>I83+H83-E83</f>
        <v>0</v>
      </c>
      <c r="AG83" s="207">
        <f>I83+H83-E83</f>
        <v>0</v>
      </c>
      <c r="AH83" s="209">
        <f>I83+H83-E83</f>
        <v>0</v>
      </c>
    </row>
    <row r="84" spans="1:34" s="5" customFormat="1" x14ac:dyDescent="0.25">
      <c r="A84" s="80"/>
      <c r="B84" s="236" t="s">
        <v>88</v>
      </c>
      <c r="C84" s="236"/>
      <c r="D84" s="236"/>
      <c r="E84" s="236"/>
      <c r="F84" s="236"/>
      <c r="G84" s="236"/>
      <c r="H84" s="236"/>
      <c r="I84" s="236"/>
      <c r="J84" s="236"/>
      <c r="K84" s="236"/>
      <c r="L84" s="236"/>
      <c r="M84" s="236"/>
      <c r="N84" s="215"/>
    </row>
    <row r="85" spans="1:34" s="5" customFormat="1" x14ac:dyDescent="0.25">
      <c r="A85" s="81">
        <v>1</v>
      </c>
      <c r="B85" s="79" t="s">
        <v>89</v>
      </c>
      <c r="C85" s="82">
        <v>116.98</v>
      </c>
      <c r="D85" s="82">
        <v>176.4</v>
      </c>
      <c r="E85" s="82">
        <v>2.36</v>
      </c>
      <c r="F85" s="3">
        <f t="shared" ref="F85:F87" si="27">D85</f>
        <v>176.4</v>
      </c>
      <c r="G85" s="3">
        <f>Лист1!G81</f>
        <v>175.5</v>
      </c>
      <c r="H85" s="3">
        <f>(D85-G85)*10000*C85/1000000</f>
        <v>1.0528200000000065</v>
      </c>
      <c r="I85" s="3">
        <f>E85-H85</f>
        <v>1.3071799999999933</v>
      </c>
      <c r="J85" s="82">
        <f>Лист1!J81</f>
        <v>0.02</v>
      </c>
      <c r="K85" s="82">
        <f>J85</f>
        <v>0.02</v>
      </c>
      <c r="L85" s="23">
        <f>I85*100/E85</f>
        <v>55.38898305084718</v>
      </c>
      <c r="M85" s="82"/>
      <c r="N85" s="212">
        <f>Лист1!N81</f>
        <v>0</v>
      </c>
      <c r="O85" s="24"/>
    </row>
    <row r="86" spans="1:34" x14ac:dyDescent="0.25">
      <c r="A86" s="83">
        <v>2</v>
      </c>
      <c r="B86" s="6" t="s">
        <v>90</v>
      </c>
      <c r="C86" s="3">
        <v>339</v>
      </c>
      <c r="D86" s="3">
        <v>169.5</v>
      </c>
      <c r="E86" s="3">
        <v>4.0599999999999996</v>
      </c>
      <c r="F86" s="3">
        <f t="shared" si="27"/>
        <v>169.5</v>
      </c>
      <c r="G86" s="3">
        <f>Лист1!G82</f>
        <v>168.93</v>
      </c>
      <c r="H86" s="3">
        <f>Лист1!H82</f>
        <v>1.932299999999977</v>
      </c>
      <c r="I86" s="3">
        <f>E86-H86</f>
        <v>2.1277000000000226</v>
      </c>
      <c r="J86" s="14">
        <f>Лист1!J82</f>
        <v>4.2000000000000003E-2</v>
      </c>
      <c r="K86" s="14">
        <f>J86</f>
        <v>4.2000000000000003E-2</v>
      </c>
      <c r="L86" s="23">
        <f>I86*100/E86</f>
        <v>52.406403940887259</v>
      </c>
      <c r="M86" s="3"/>
      <c r="N86" s="212">
        <f>Лист1!N82</f>
        <v>0.02</v>
      </c>
    </row>
    <row r="87" spans="1:34" x14ac:dyDescent="0.25">
      <c r="A87" s="83">
        <v>3</v>
      </c>
      <c r="B87" s="13" t="s">
        <v>91</v>
      </c>
      <c r="C87" s="3">
        <v>40.200000000000003</v>
      </c>
      <c r="D87" s="3">
        <v>180.1</v>
      </c>
      <c r="E87" s="3">
        <v>1</v>
      </c>
      <c r="F87" s="3">
        <f t="shared" si="27"/>
        <v>180.1</v>
      </c>
      <c r="G87" s="3">
        <f>Лист1!G83</f>
        <v>178.3</v>
      </c>
      <c r="H87" s="3">
        <f>(D87-G87)*10000*C87/1000000</f>
        <v>0.72359999999999314</v>
      </c>
      <c r="I87" s="3">
        <f>E87-H87</f>
        <v>0.27640000000000686</v>
      </c>
      <c r="J87" s="3">
        <f>Лист1!J83</f>
        <v>0</v>
      </c>
      <c r="K87" s="3">
        <v>0</v>
      </c>
      <c r="L87" s="23">
        <f>I87*100/E87</f>
        <v>27.640000000000686</v>
      </c>
      <c r="M87" s="3"/>
      <c r="N87" s="212"/>
    </row>
    <row r="88" spans="1:34" x14ac:dyDescent="0.25">
      <c r="A88" s="84"/>
      <c r="B88" s="85"/>
      <c r="C88" s="21">
        <f>SUM(C85:C87)</f>
        <v>496.18</v>
      </c>
      <c r="D88" s="21"/>
      <c r="E88" s="21">
        <f>SUM(E85:E87)</f>
        <v>7.42</v>
      </c>
      <c r="F88" s="21"/>
      <c r="G88" s="86"/>
      <c r="H88" s="22">
        <f>SUM(H85:H87)</f>
        <v>3.7087199999999765</v>
      </c>
      <c r="I88" s="22">
        <f>SUM(I85:I87)</f>
        <v>3.7112800000000226</v>
      </c>
      <c r="J88" s="21"/>
      <c r="K88" s="21"/>
      <c r="L88" s="26">
        <f>I88*100/E88</f>
        <v>50.017250673854754</v>
      </c>
      <c r="M88" s="21"/>
      <c r="N88" s="212"/>
      <c r="AG88" s="207">
        <f>I88+H88-E88</f>
        <v>0</v>
      </c>
    </row>
    <row r="89" spans="1:34" x14ac:dyDescent="0.25">
      <c r="A89" s="43"/>
      <c r="B89" s="44" t="s">
        <v>82</v>
      </c>
      <c r="C89" s="30"/>
      <c r="D89" s="30"/>
      <c r="E89" s="30"/>
      <c r="F89" s="30"/>
      <c r="G89" s="30"/>
      <c r="H89" s="30"/>
      <c r="I89" s="30"/>
      <c r="J89" s="30"/>
      <c r="K89" s="30"/>
      <c r="L89" s="45"/>
      <c r="M89" s="87" t="s">
        <v>94</v>
      </c>
      <c r="N89" s="5" t="s">
        <v>52</v>
      </c>
    </row>
    <row r="92" spans="1:34" x14ac:dyDescent="0.25">
      <c r="AH92" s="210">
        <f>I83</f>
        <v>102.09499139999993</v>
      </c>
    </row>
  </sheetData>
  <mergeCells count="18">
    <mergeCell ref="B5:M5"/>
    <mergeCell ref="B6:M6"/>
    <mergeCell ref="B7:M7"/>
    <mergeCell ref="C8:E8"/>
    <mergeCell ref="F8:K8"/>
    <mergeCell ref="L8:L12"/>
    <mergeCell ref="M8:M12"/>
    <mergeCell ref="N8:N11"/>
    <mergeCell ref="N58:N61"/>
    <mergeCell ref="K59:K62"/>
    <mergeCell ref="B84:M84"/>
    <mergeCell ref="B9:B10"/>
    <mergeCell ref="K9:K12"/>
    <mergeCell ref="C58:E58"/>
    <mergeCell ref="F58:K58"/>
    <mergeCell ref="L58:L62"/>
    <mergeCell ref="M58:M62"/>
    <mergeCell ref="B59:B60"/>
  </mergeCells>
  <pageMargins left="0.82677165354330717" right="0.23622047244094491" top="0.74803149606299213" bottom="0.74803149606299213" header="0.31496062992125984" footer="0.31496062992125984"/>
  <pageSetup paperSize="9" scale="95" fitToWidth="2" fitToHeight="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Лист1</vt:lpstr>
      <vt:lpstr>повна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kadry51@ukr.net</dc:creator>
  <cp:lastModifiedBy>kadry51@ukr.net</cp:lastModifiedBy>
  <cp:lastPrinted>2026-02-10T12:23:35Z</cp:lastPrinted>
  <dcterms:created xsi:type="dcterms:W3CDTF">2023-05-23T07:28:04Z</dcterms:created>
  <dcterms:modified xsi:type="dcterms:W3CDTF">2026-02-10T12:28:44Z</dcterms:modified>
</cp:coreProperties>
</file>