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10" yWindow="-75" windowWidth="12330" windowHeight="11265"/>
  </bookViews>
  <sheets>
    <sheet name="Лист1" sheetId="1" r:id="rId1"/>
    <sheet name="повна" sheetId="4" r:id="rId2"/>
    <sheet name="Лист2" sheetId="2" r:id="rId3"/>
    <sheet name="Лист3" sheetId="3" r:id="rId4"/>
  </sheets>
  <definedNames>
    <definedName name="_xlnm.Print_Area" localSheetId="0">Лист1!$A$5:$M$84</definedName>
  </definedNames>
  <calcPr calcId="145621"/>
</workbook>
</file>

<file path=xl/calcChain.xml><?xml version="1.0" encoding="utf-8"?>
<calcChain xmlns="http://schemas.openxmlformats.org/spreadsheetml/2006/main">
  <c r="H66" i="1" l="1"/>
  <c r="H50" i="1"/>
  <c r="H48" i="1"/>
  <c r="K27" i="1"/>
  <c r="K79" i="4" l="1"/>
  <c r="H27" i="1" l="1"/>
  <c r="H81" i="1" l="1"/>
  <c r="K57" i="1"/>
  <c r="I57" i="1"/>
  <c r="H82" i="1" l="1"/>
  <c r="I79" i="4" l="1"/>
  <c r="O79" i="4" s="1"/>
  <c r="I66" i="1" l="1"/>
  <c r="H45" i="1" l="1"/>
  <c r="H24" i="1"/>
  <c r="N63" i="1" l="1"/>
  <c r="N15" i="4" l="1"/>
  <c r="H42" i="1" l="1"/>
  <c r="D77" i="4" l="1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F23" i="1" l="1"/>
  <c r="F21" i="1"/>
  <c r="F17" i="1"/>
  <c r="F15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77" i="4" s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K71" i="4" l="1"/>
  <c r="I65" i="1" l="1"/>
  <c r="H51" i="1" l="1"/>
  <c r="C73" i="1" l="1"/>
  <c r="C69" i="1"/>
  <c r="C55" i="1"/>
  <c r="C43" i="1"/>
  <c r="C38" i="1"/>
  <c r="C33" i="1"/>
  <c r="E33" i="4"/>
  <c r="E25" i="4"/>
  <c r="E88" i="4"/>
  <c r="C88" i="4"/>
  <c r="E43" i="4"/>
  <c r="E38" i="4"/>
  <c r="E73" i="4"/>
  <c r="C73" i="4"/>
  <c r="C69" i="4"/>
  <c r="C55" i="4"/>
  <c r="C43" i="4"/>
  <c r="C38" i="4"/>
  <c r="C33" i="4"/>
  <c r="C25" i="4"/>
  <c r="C83" i="4" s="1"/>
  <c r="C79" i="1" l="1"/>
  <c r="I71" i="1"/>
  <c r="L71" i="1" s="1"/>
  <c r="F67" i="1"/>
  <c r="F67" i="4"/>
  <c r="H75" i="4" l="1"/>
  <c r="I75" i="4" s="1"/>
  <c r="O75" i="4" s="1"/>
  <c r="I77" i="4"/>
  <c r="O77" i="4" s="1"/>
  <c r="AG77" i="4" l="1"/>
  <c r="AG75" i="4"/>
  <c r="E55" i="1" l="1"/>
  <c r="E55" i="4"/>
  <c r="E83" i="4" s="1"/>
  <c r="F79" i="4"/>
  <c r="AG79" i="4" l="1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L81" i="4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8" i="4" s="1"/>
  <c r="I18" i="4" s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L18" i="4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O73" i="4" s="1"/>
  <c r="I29" i="4"/>
  <c r="L57" i="4"/>
  <c r="L75" i="4"/>
  <c r="AG73" i="4" l="1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l="1"/>
  <c r="L25" i="1" s="1"/>
  <c r="H25" i="4"/>
  <c r="L15" i="1"/>
  <c r="I15" i="4"/>
  <c r="I25" i="4" s="1"/>
  <c r="AG25" i="4" l="1"/>
  <c r="O25" i="4"/>
  <c r="L25" i="4"/>
  <c r="L15" i="4"/>
  <c r="K37" i="1"/>
  <c r="K31" i="1"/>
  <c r="K58" i="1" l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O83" i="4" s="1"/>
  <c r="AG33" i="4"/>
  <c r="L28" i="4"/>
  <c r="L33" i="4"/>
  <c r="AH92" i="4" l="1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<sst xmlns="http://schemas.openxmlformats.org/spreadsheetml/2006/main" count="271" uniqueCount="100">
  <si>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</si>
  <si>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</si>
  <si>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</si>
  <si>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</si>
  <si>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</si>
  <si>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</si>
  <si>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</si>
  <si>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</si>
  <si>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</si>
  <si>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</si>
  <si>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</si>
  <si>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</si>
  <si>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</si>
  <si>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</si>
  <si>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</si>
  <si>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</si>
  <si>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</si>
  <si>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</si>
  <si>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</si>
  <si>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</si>
  <si>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</si>
  <si>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</si>
  <si>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</si>
  <si>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</si>
  <si>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</si>
  <si>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</si>
  <si>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</si>
  <si>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</si>
  <si>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</si>
  <si>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</si>
  <si>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</si>
  <si>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</si>
  <si>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</si>
  <si>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</si>
  <si>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</si>
  <si>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</si>
  <si>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</si>
  <si>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</si>
  <si>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</si>
  <si>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</si>
  <si>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</si>
  <si>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</si>
  <si>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</si>
  <si>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</si>
  <si>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</si>
  <si>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</si>
  <si>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</si>
  <si>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</si>
  <si>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</si>
  <si>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</si>
  <si>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</si>
  <si>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</si>
  <si>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</si>
  <si>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</si>
  <si>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</si>
  <si>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</si>
  <si>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</si>
  <si>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</si>
  <si>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</si>
  <si>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</si>
  <si>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</si>
  <si>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</si>
  <si>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</si>
  <si>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</si>
  <si>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</si>
  <si>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</si>
  <si>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</si>
  <si>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</si>
  <si>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</si>
  <si>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</si>
  <si>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</si>
  <si>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</si>
  <si>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</si>
  <si>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</si>
  <si>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</si>
  <si>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</si>
  <si>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</si>
  <si>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</si>
  <si>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</si>
  <si>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</si>
  <si>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</si>
  <si>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</si>
  <si>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</si>
  <si>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</si>
  <si>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</si>
  <si>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</si>
  <si>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</si>
  <si>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</si>
  <si>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</si>
  <si>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</si>
  <si>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</si>
  <si>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</si>
  <si>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</si>
  <si>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</si>
  <si>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</si>
  <si>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</si>
  <si>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</si>
  <si>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</si>
  <si>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</si>
  <si>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10 березня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</si>
</sst>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 vertical="center"/>
    </xf>
    <xf numFmtId="2" fontId="18" fillId="0" borderId="12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/>
    <xf numFmtId="0" fontId="7" fillId="0" borderId="12" xfId="0" applyFont="1" applyFill="1" applyBorder="1"/>
    <xf numFmtId="2" fontId="21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14" fontId="6" fillId="0" borderId="9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6" fillId="0" borderId="12" xfId="0" applyFont="1" applyFill="1" applyBorder="1"/>
    <xf numFmtId="2" fontId="22" fillId="0" borderId="12" xfId="0" applyNumberFormat="1" applyFont="1" applyFill="1" applyBorder="1"/>
    <xf numFmtId="0" fontId="22" fillId="0" borderId="12" xfId="0" applyFont="1" applyFill="1" applyBorder="1"/>
    <xf numFmtId="0" fontId="16" fillId="2" borderId="0" xfId="0" applyFont="1" applyFill="1"/>
    <xf numFmtId="0" fontId="4" fillId="0" borderId="3" xfId="0" applyFont="1" applyFill="1" applyBorder="1" applyAlignment="1">
      <alignment horizontal="center"/>
    </xf>
    <xf numFmtId="14" fontId="24" fillId="0" borderId="9" xfId="0" applyNumberFormat="1" applyFont="1" applyFill="1" applyBorder="1" applyAlignment="1">
      <alignment vertical="center" wrapText="1"/>
    </xf>
    <xf numFmtId="2" fontId="25" fillId="0" borderId="12" xfId="0" applyNumberFormat="1" applyFont="1" applyFill="1" applyBorder="1"/>
    <xf numFmtId="0" fontId="13" fillId="0" borderId="12" xfId="0" applyFont="1" applyFill="1" applyBorder="1" applyAlignment="1">
      <alignment vertical="center" wrapText="1"/>
    </xf>
    <xf numFmtId="0" fontId="25" fillId="2" borderId="12" xfId="0" applyFont="1" applyFill="1" applyBorder="1"/>
    <xf numFmtId="0" fontId="25" fillId="0" borderId="12" xfId="0" applyFont="1" applyFill="1" applyBorder="1"/>
    <xf numFmtId="0" fontId="23" fillId="2" borderId="0" xfId="0" applyFont="1" applyFill="1"/>
    <xf numFmtId="2" fontId="23" fillId="2" borderId="8" xfId="0" applyNumberFormat="1" applyFont="1" applyFill="1" applyBorder="1"/>
    <xf numFmtId="1" fontId="23" fillId="2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zoomScaleNormal="100" workbookViewId="0">
      <pane xSplit="14" ySplit="13" topLeftCell="Q14" activePane="bottomRight" state="frozen"/>
      <selection pane="topRight"/>
      <selection pane="bottomLeft"/>
      <selection pane="bottomRight" activeCell="N85" sqref="A1:N85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7" style="5" customWidth="1"/>
    <col min="16" max="24" width="9.140625" style="5"/>
  </cols>
  <sheetData>
    <row r="1" spans="1:16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6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6" ht="14.25" customHeight="1" x14ac:dyDescent="0.25">
      <c r="A5" s="28"/>
      <c r="B5" s="247" t="s">
        <v>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6"/>
    </row>
    <row r="6" spans="1:16" ht="13.5" customHeight="1" x14ac:dyDescent="0.25">
      <c r="A6" s="28"/>
      <c r="B6" s="247" t="s">
        <v>1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6"/>
    </row>
    <row r="7" spans="1:16" ht="12.75" customHeight="1" x14ac:dyDescent="0.25">
      <c r="A7" s="28"/>
      <c r="B7" s="248" t="s">
        <v>99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"/>
    </row>
    <row r="8" spans="1:16" ht="12.75" customHeight="1" x14ac:dyDescent="0.25">
      <c r="A8" s="27"/>
      <c r="B8" s="69" t="s">
        <v>52</v>
      </c>
      <c r="C8" s="243" t="s">
        <v>2</v>
      </c>
      <c r="D8" s="244"/>
      <c r="E8" s="244"/>
      <c r="F8" s="245" t="s">
        <v>3</v>
      </c>
      <c r="G8" s="245"/>
      <c r="H8" s="245"/>
      <c r="I8" s="245"/>
      <c r="J8" s="245"/>
      <c r="K8" s="245"/>
      <c r="L8" s="241" t="s">
        <v>4</v>
      </c>
      <c r="M8" s="249" t="s">
        <v>5</v>
      </c>
      <c r="N8" s="236" t="s">
        <v>97</v>
      </c>
    </row>
    <row r="9" spans="1:16" x14ac:dyDescent="0.25">
      <c r="A9" s="49"/>
      <c r="B9" s="252" t="s">
        <v>6</v>
      </c>
      <c r="C9" s="211" t="s">
        <v>7</v>
      </c>
      <c r="D9" s="73" t="s">
        <v>8</v>
      </c>
      <c r="E9" s="236" t="s">
        <v>85</v>
      </c>
      <c r="F9" s="73" t="s">
        <v>10</v>
      </c>
      <c r="G9" s="63" t="s">
        <v>11</v>
      </c>
      <c r="H9" s="73" t="s">
        <v>12</v>
      </c>
      <c r="I9" s="63" t="s">
        <v>13</v>
      </c>
      <c r="J9" s="73" t="s">
        <v>14</v>
      </c>
      <c r="K9" s="241" t="s">
        <v>83</v>
      </c>
      <c r="L9" s="241"/>
      <c r="M9" s="250"/>
      <c r="N9" s="237"/>
      <c r="O9" s="197"/>
      <c r="P9" s="197"/>
    </row>
    <row r="10" spans="1:16" x14ac:dyDescent="0.25">
      <c r="A10" s="49"/>
      <c r="B10" s="252"/>
      <c r="C10" s="75"/>
      <c r="D10" s="64"/>
      <c r="E10" s="239"/>
      <c r="F10" s="64" t="s">
        <v>16</v>
      </c>
      <c r="G10" s="213" t="s">
        <v>87</v>
      </c>
      <c r="H10" s="64" t="s">
        <v>86</v>
      </c>
      <c r="I10" s="213"/>
      <c r="J10" s="66" t="s">
        <v>19</v>
      </c>
      <c r="K10" s="241"/>
      <c r="L10" s="241"/>
      <c r="M10" s="250"/>
      <c r="N10" s="237"/>
      <c r="O10" s="197"/>
      <c r="P10" s="197"/>
    </row>
    <row r="11" spans="1:16" x14ac:dyDescent="0.25">
      <c r="A11" s="49"/>
      <c r="B11" s="212"/>
      <c r="C11" s="75"/>
      <c r="D11" s="64"/>
      <c r="E11" s="239"/>
      <c r="F11" s="64" t="s">
        <v>17</v>
      </c>
      <c r="G11" s="213"/>
      <c r="H11" s="44"/>
      <c r="I11" s="72"/>
      <c r="J11" s="64"/>
      <c r="K11" s="241"/>
      <c r="L11" s="241"/>
      <c r="M11" s="250"/>
      <c r="N11" s="237"/>
      <c r="O11" s="197"/>
      <c r="P11" s="197"/>
    </row>
    <row r="12" spans="1:16" ht="15" customHeight="1" x14ac:dyDescent="0.25">
      <c r="A12" s="29"/>
      <c r="B12" s="65"/>
      <c r="C12" s="9" t="s">
        <v>20</v>
      </c>
      <c r="D12" s="74" t="s">
        <v>21</v>
      </c>
      <c r="E12" s="240"/>
      <c r="F12" s="74" t="s">
        <v>21</v>
      </c>
      <c r="G12" s="214" t="s">
        <v>21</v>
      </c>
      <c r="H12" s="74" t="s">
        <v>22</v>
      </c>
      <c r="I12" s="214" t="s">
        <v>22</v>
      </c>
      <c r="J12" s="74" t="s">
        <v>23</v>
      </c>
      <c r="K12" s="241"/>
      <c r="L12" s="241"/>
      <c r="M12" s="251"/>
      <c r="N12" s="208">
        <v>46084</v>
      </c>
      <c r="O12" s="197"/>
      <c r="P12" s="197"/>
    </row>
    <row r="13" spans="1:16" ht="12" customHeight="1" x14ac:dyDescent="0.25">
      <c r="A13" s="27">
        <v>1</v>
      </c>
      <c r="B13" s="67">
        <v>2</v>
      </c>
      <c r="C13" s="67">
        <v>3</v>
      </c>
      <c r="D13" s="70">
        <v>4</v>
      </c>
      <c r="E13" s="67">
        <v>5</v>
      </c>
      <c r="F13" s="71">
        <v>6</v>
      </c>
      <c r="G13" s="67">
        <v>7</v>
      </c>
      <c r="H13" s="71">
        <v>8</v>
      </c>
      <c r="I13" s="67">
        <v>9</v>
      </c>
      <c r="J13" s="68">
        <v>10</v>
      </c>
      <c r="K13" s="67">
        <v>11</v>
      </c>
      <c r="L13" s="48">
        <v>12</v>
      </c>
      <c r="M13" s="48">
        <v>13</v>
      </c>
      <c r="N13" s="221">
        <v>14</v>
      </c>
      <c r="O13" s="197"/>
      <c r="P13" s="197"/>
    </row>
    <row r="14" spans="1:16" ht="14.1" customHeight="1" x14ac:dyDescent="0.25">
      <c r="A14" s="30"/>
      <c r="B14" s="18" t="s">
        <v>24</v>
      </c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22"/>
      <c r="O14" s="197"/>
      <c r="P14" s="197"/>
    </row>
    <row r="15" spans="1:16" s="5" customFormat="1" ht="14.1" customHeight="1" x14ac:dyDescent="0.25">
      <c r="A15" s="215">
        <v>1</v>
      </c>
      <c r="B15" s="12" t="s">
        <v>25</v>
      </c>
      <c r="C15" s="33">
        <v>315.79399999999998</v>
      </c>
      <c r="D15" s="3">
        <v>177</v>
      </c>
      <c r="E15" s="3">
        <v>8.24</v>
      </c>
      <c r="F15" s="3">
        <f>D15</f>
        <v>177</v>
      </c>
      <c r="G15" s="3">
        <v>176.8</v>
      </c>
      <c r="H15" s="3">
        <f>(D15-G15)*10000*C15/1000000</f>
        <v>0.63158799999996407</v>
      </c>
      <c r="I15" s="3">
        <f>E15-H15</f>
        <v>7.6084120000000359</v>
      </c>
      <c r="J15" s="3">
        <v>1</v>
      </c>
      <c r="K15" s="3">
        <f>J15</f>
        <v>1</v>
      </c>
      <c r="L15" s="22">
        <f t="shared" ref="L15:L23" si="0">I15*100/E15</f>
        <v>92.335097087379069</v>
      </c>
      <c r="M15" s="3">
        <v>0.35</v>
      </c>
      <c r="N15" s="223">
        <v>-0.05</v>
      </c>
      <c r="O15" s="4"/>
      <c r="P15" s="197"/>
    </row>
    <row r="16" spans="1:16" s="5" customFormat="1" ht="14.1" customHeight="1" x14ac:dyDescent="0.25">
      <c r="A16" s="215">
        <v>2</v>
      </c>
      <c r="B16" s="12" t="s">
        <v>26</v>
      </c>
      <c r="C16" s="33">
        <v>120</v>
      </c>
      <c r="D16" s="3">
        <v>167.5</v>
      </c>
      <c r="E16" s="3">
        <v>3.44</v>
      </c>
      <c r="F16" s="3">
        <v>167.5</v>
      </c>
      <c r="G16" s="3">
        <v>167.55</v>
      </c>
      <c r="H16" s="3">
        <f>(D16-G16)*10000*C16/1000000</f>
        <v>-6.000000000001364E-2</v>
      </c>
      <c r="I16" s="3">
        <f t="shared" ref="I16:I23" si="1">E16-H16</f>
        <v>3.5000000000000138</v>
      </c>
      <c r="J16" s="3">
        <v>3.89</v>
      </c>
      <c r="K16" s="3">
        <f>J16</f>
        <v>3.89</v>
      </c>
      <c r="L16" s="22">
        <f>I16*100/E16</f>
        <v>101.74418604651203</v>
      </c>
      <c r="M16" s="3">
        <v>0.8</v>
      </c>
      <c r="N16" s="223">
        <v>-0.01</v>
      </c>
      <c r="O16" s="4"/>
      <c r="P16" s="197"/>
    </row>
    <row r="17" spans="1:16" s="5" customFormat="1" ht="14.1" customHeight="1" x14ac:dyDescent="0.25">
      <c r="A17" s="215">
        <v>3</v>
      </c>
      <c r="B17" s="12" t="s">
        <v>27</v>
      </c>
      <c r="C17" s="33">
        <v>220</v>
      </c>
      <c r="D17" s="3">
        <v>164</v>
      </c>
      <c r="E17" s="3">
        <v>1.5</v>
      </c>
      <c r="F17" s="3">
        <f>D17</f>
        <v>164</v>
      </c>
      <c r="G17" s="3">
        <v>164.06</v>
      </c>
      <c r="H17" s="3">
        <f t="shared" ref="H17:H20" si="2">(D17-G17)*10000*C17/1000000</f>
        <v>-0.132000000000005</v>
      </c>
      <c r="I17" s="3">
        <f t="shared" si="1"/>
        <v>1.632000000000005</v>
      </c>
      <c r="J17" s="3">
        <v>4.5</v>
      </c>
      <c r="K17" s="3">
        <f>J17</f>
        <v>4.5</v>
      </c>
      <c r="L17" s="22">
        <f>I17*100/E17</f>
        <v>108.80000000000034</v>
      </c>
      <c r="M17" s="3">
        <v>0.95</v>
      </c>
      <c r="N17" s="223">
        <v>0.17</v>
      </c>
      <c r="O17" s="4"/>
      <c r="P17" s="197"/>
    </row>
    <row r="18" spans="1:16" s="5" customFormat="1" ht="14.1" customHeight="1" x14ac:dyDescent="0.25">
      <c r="A18" s="215">
        <v>4</v>
      </c>
      <c r="B18" s="12" t="s">
        <v>28</v>
      </c>
      <c r="C18" s="33">
        <v>538.41999999999996</v>
      </c>
      <c r="D18" s="3">
        <v>157.5</v>
      </c>
      <c r="E18" s="3">
        <v>16.96</v>
      </c>
      <c r="F18" s="3">
        <v>157.5</v>
      </c>
      <c r="G18" s="3">
        <v>154.5</v>
      </c>
      <c r="H18" s="3">
        <f>(D18-G18)*10000*C18/1000000</f>
        <v>16.1526</v>
      </c>
      <c r="I18" s="3">
        <f t="shared" si="1"/>
        <v>0.80740000000000123</v>
      </c>
      <c r="J18" s="3">
        <v>10</v>
      </c>
      <c r="K18" s="3">
        <f t="shared" ref="K18:K24" si="3">J18</f>
        <v>10</v>
      </c>
      <c r="L18" s="22">
        <f t="shared" si="0"/>
        <v>4.760613207547177</v>
      </c>
      <c r="M18" s="3">
        <v>1.5</v>
      </c>
      <c r="N18" s="223">
        <v>0.04</v>
      </c>
      <c r="O18" s="4"/>
      <c r="P18" s="197"/>
    </row>
    <row r="19" spans="1:16" s="5" customFormat="1" ht="14.1" customHeight="1" x14ac:dyDescent="0.25">
      <c r="A19" s="215">
        <v>5</v>
      </c>
      <c r="B19" s="12" t="s">
        <v>29</v>
      </c>
      <c r="C19" s="33">
        <v>165</v>
      </c>
      <c r="D19" s="3">
        <v>144.4</v>
      </c>
      <c r="E19" s="3">
        <v>2.42</v>
      </c>
      <c r="F19" s="3">
        <v>144.4</v>
      </c>
      <c r="G19" s="3">
        <v>144.52000000000001</v>
      </c>
      <c r="H19" s="3">
        <f>(D19-G19)*10000*C19/1000000</f>
        <v>-0.1980000000000075</v>
      </c>
      <c r="I19" s="3">
        <f t="shared" si="1"/>
        <v>2.6180000000000074</v>
      </c>
      <c r="J19" s="3">
        <v>10</v>
      </c>
      <c r="K19" s="3">
        <f t="shared" si="3"/>
        <v>10</v>
      </c>
      <c r="L19" s="22">
        <f t="shared" si="0"/>
        <v>108.1818181818185</v>
      </c>
      <c r="M19" s="3">
        <v>1.7</v>
      </c>
      <c r="N19" s="223">
        <v>0.02</v>
      </c>
      <c r="O19" s="4"/>
      <c r="P19" s="197"/>
    </row>
    <row r="20" spans="1:16" s="5" customFormat="1" ht="14.1" customHeight="1" x14ac:dyDescent="0.25">
      <c r="A20" s="215">
        <v>6</v>
      </c>
      <c r="B20" s="12" t="s">
        <v>30</v>
      </c>
      <c r="C20" s="33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10</v>
      </c>
      <c r="K20" s="3">
        <f t="shared" si="3"/>
        <v>10</v>
      </c>
      <c r="L20" s="22">
        <f t="shared" si="0"/>
        <v>100</v>
      </c>
      <c r="M20" s="3">
        <v>1.8</v>
      </c>
      <c r="N20" s="223">
        <v>0</v>
      </c>
      <c r="O20" s="4"/>
      <c r="P20" s="197"/>
    </row>
    <row r="21" spans="1:16" s="5" customFormat="1" ht="14.1" customHeight="1" x14ac:dyDescent="0.25">
      <c r="A21" s="215">
        <v>7</v>
      </c>
      <c r="B21" s="12" t="s">
        <v>31</v>
      </c>
      <c r="C21" s="33">
        <v>327</v>
      </c>
      <c r="D21" s="3">
        <v>131.6</v>
      </c>
      <c r="E21" s="3">
        <v>3.27</v>
      </c>
      <c r="F21" s="3">
        <f>D21</f>
        <v>131.6</v>
      </c>
      <c r="G21" s="3">
        <v>131.57</v>
      </c>
      <c r="H21" s="3">
        <f>(D21-G21)*10000*C21/1000000</f>
        <v>9.8100000000003712E-2</v>
      </c>
      <c r="I21" s="3">
        <f t="shared" si="1"/>
        <v>3.1718999999999964</v>
      </c>
      <c r="J21" s="3">
        <v>8.6300000000000008</v>
      </c>
      <c r="K21" s="3">
        <f t="shared" si="3"/>
        <v>8.6300000000000008</v>
      </c>
      <c r="L21" s="22">
        <f t="shared" si="0"/>
        <v>96.999999999999901</v>
      </c>
      <c r="M21" s="3">
        <v>2.25</v>
      </c>
      <c r="N21" s="223">
        <v>0.02</v>
      </c>
      <c r="O21" s="4"/>
      <c r="P21" s="197"/>
    </row>
    <row r="22" spans="1:16" s="5" customFormat="1" ht="14.1" customHeight="1" x14ac:dyDescent="0.25">
      <c r="A22" s="215">
        <v>8</v>
      </c>
      <c r="B22" s="12" t="s">
        <v>32</v>
      </c>
      <c r="C22" s="33">
        <v>70</v>
      </c>
      <c r="D22" s="3">
        <v>127.4</v>
      </c>
      <c r="E22" s="3">
        <v>1.75</v>
      </c>
      <c r="F22" s="3">
        <v>127.4</v>
      </c>
      <c r="G22" s="3">
        <v>127.45</v>
      </c>
      <c r="H22" s="3">
        <f>(D22-G22)*10000*C22/1000000</f>
        <v>-3.4999999999998012E-2</v>
      </c>
      <c r="I22" s="3">
        <f t="shared" si="1"/>
        <v>1.7849999999999979</v>
      </c>
      <c r="J22" s="3">
        <v>8</v>
      </c>
      <c r="K22" s="3">
        <f t="shared" si="3"/>
        <v>8</v>
      </c>
      <c r="L22" s="22">
        <f t="shared" si="0"/>
        <v>101.99999999999989</v>
      </c>
      <c r="M22" s="3">
        <v>2.2999999999999998</v>
      </c>
      <c r="N22" s="223">
        <v>0.1</v>
      </c>
      <c r="O22" s="4"/>
      <c r="P22" s="197"/>
    </row>
    <row r="23" spans="1:16" s="5" customFormat="1" ht="14.1" customHeight="1" x14ac:dyDescent="0.25">
      <c r="A23" s="215">
        <v>9</v>
      </c>
      <c r="B23" s="6" t="s">
        <v>33</v>
      </c>
      <c r="C23" s="50">
        <v>638</v>
      </c>
      <c r="D23" s="3">
        <v>113.9</v>
      </c>
      <c r="E23" s="3">
        <v>15.7</v>
      </c>
      <c r="F23" s="3">
        <f>D23</f>
        <v>113.9</v>
      </c>
      <c r="G23" s="3">
        <v>113.78</v>
      </c>
      <c r="H23" s="3">
        <f>(D23-G23)*10000*C23/1000000</f>
        <v>0.76560000000002904</v>
      </c>
      <c r="I23" s="3">
        <f t="shared" si="1"/>
        <v>14.93439999999997</v>
      </c>
      <c r="J23" s="3">
        <v>22.5</v>
      </c>
      <c r="K23" s="3">
        <f>J23</f>
        <v>22.5</v>
      </c>
      <c r="L23" s="22">
        <f t="shared" si="0"/>
        <v>95.123566878980711</v>
      </c>
      <c r="M23" s="3">
        <v>2.4500000000000002</v>
      </c>
      <c r="N23" s="223">
        <v>0.16</v>
      </c>
      <c r="O23" s="198"/>
      <c r="P23" s="197"/>
    </row>
    <row r="24" spans="1:16" s="5" customFormat="1" ht="14.1" customHeight="1" x14ac:dyDescent="0.25">
      <c r="A24" s="215">
        <v>10</v>
      </c>
      <c r="B24" s="6" t="s">
        <v>34</v>
      </c>
      <c r="C24" s="47">
        <v>170</v>
      </c>
      <c r="D24" s="3">
        <v>99.81</v>
      </c>
      <c r="E24" s="3">
        <v>3.75</v>
      </c>
      <c r="F24" s="3">
        <v>99.81</v>
      </c>
      <c r="G24" s="3">
        <v>99.74</v>
      </c>
      <c r="H24" s="3">
        <f>(D24-G24)*10000*C24/1000000</f>
        <v>0.11900000000001255</v>
      </c>
      <c r="I24" s="3">
        <f>E24-H24</f>
        <v>3.6309999999999873</v>
      </c>
      <c r="J24" s="3">
        <v>23</v>
      </c>
      <c r="K24" s="3">
        <f t="shared" si="3"/>
        <v>23</v>
      </c>
      <c r="L24" s="22">
        <f>I24*100/E24</f>
        <v>96.826666666666327</v>
      </c>
      <c r="M24" s="3">
        <v>2.5</v>
      </c>
      <c r="N24" s="223">
        <v>-7.0000000000000007E-2</v>
      </c>
      <c r="O24" s="197"/>
      <c r="P24" s="197"/>
    </row>
    <row r="25" spans="1:16" s="5" customFormat="1" ht="14.1" customHeight="1" x14ac:dyDescent="0.25">
      <c r="A25" s="215"/>
      <c r="B25" s="18" t="s">
        <v>35</v>
      </c>
      <c r="C25" s="31">
        <f>SUM(C15:C24)</f>
        <v>2635.2139999999999</v>
      </c>
      <c r="D25" s="19"/>
      <c r="E25" s="20">
        <f>SUM(E15:E24)</f>
        <v>58.59</v>
      </c>
      <c r="F25" s="19"/>
      <c r="G25" s="32"/>
      <c r="H25" s="20">
        <f>SUM(H15:H24)</f>
        <v>17.341887999999983</v>
      </c>
      <c r="I25" s="20">
        <f>SUM(I15:I24)</f>
        <v>41.248112000000013</v>
      </c>
      <c r="J25" s="19"/>
      <c r="K25" s="19"/>
      <c r="L25" s="24">
        <f>I25*100/E25</f>
        <v>70.40128349547706</v>
      </c>
      <c r="M25" s="19"/>
      <c r="N25" s="223"/>
      <c r="O25" s="197"/>
      <c r="P25" s="197"/>
    </row>
    <row r="26" spans="1:16" s="5" customFormat="1" ht="14.1" customHeight="1" x14ac:dyDescent="0.25">
      <c r="A26" s="215"/>
      <c r="B26" s="18" t="s">
        <v>36</v>
      </c>
      <c r="C26" s="31"/>
      <c r="D26" s="34"/>
      <c r="E26" s="34"/>
      <c r="F26" s="34"/>
      <c r="G26" s="51"/>
      <c r="H26" s="34"/>
      <c r="I26" s="3"/>
      <c r="J26" s="3"/>
      <c r="K26" s="3"/>
      <c r="L26" s="22"/>
      <c r="M26" s="3"/>
      <c r="N26" s="223"/>
      <c r="O26" s="197"/>
      <c r="P26" s="197"/>
    </row>
    <row r="27" spans="1:16" s="5" customFormat="1" ht="14.1" customHeight="1" x14ac:dyDescent="0.25">
      <c r="A27" s="226">
        <v>11</v>
      </c>
      <c r="B27" s="6" t="s">
        <v>38</v>
      </c>
      <c r="C27" s="47">
        <v>137</v>
      </c>
      <c r="D27" s="3">
        <v>191.61</v>
      </c>
      <c r="E27" s="13">
        <v>1.4039999999999999</v>
      </c>
      <c r="F27" s="3">
        <f t="shared" ref="F27:F28" si="4">D27</f>
        <v>191.61</v>
      </c>
      <c r="G27" s="3">
        <v>191.66</v>
      </c>
      <c r="H27" s="13">
        <f>E27-I27</f>
        <v>-4.6000000000000041E-2</v>
      </c>
      <c r="I27" s="13">
        <v>1.45</v>
      </c>
      <c r="J27" s="3">
        <v>0.15</v>
      </c>
      <c r="K27" s="3">
        <f>J27</f>
        <v>0.15</v>
      </c>
      <c r="L27" s="22">
        <f>I27*100/E27</f>
        <v>103.27635327635328</v>
      </c>
      <c r="M27" s="3">
        <v>0.15</v>
      </c>
      <c r="N27" s="223">
        <v>0.45</v>
      </c>
      <c r="O27" s="209"/>
      <c r="P27" s="197"/>
    </row>
    <row r="28" spans="1:16" s="5" customFormat="1" ht="14.1" customHeight="1" x14ac:dyDescent="0.25">
      <c r="A28" s="226">
        <v>12</v>
      </c>
      <c r="B28" s="6" t="s">
        <v>39</v>
      </c>
      <c r="C28" s="47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3">
        <v>1.05</v>
      </c>
      <c r="J28" s="3">
        <v>0.01</v>
      </c>
      <c r="K28" s="3">
        <f t="shared" ref="K28:K32" si="5">J28</f>
        <v>0.01</v>
      </c>
      <c r="L28" s="22">
        <f>I28*100/E28</f>
        <v>80.769230769230759</v>
      </c>
      <c r="M28" s="3">
        <v>0.02</v>
      </c>
      <c r="N28" s="223">
        <v>0</v>
      </c>
      <c r="O28" s="209"/>
      <c r="P28" s="197"/>
    </row>
    <row r="29" spans="1:16" s="5" customFormat="1" ht="14.1" customHeight="1" x14ac:dyDescent="0.25">
      <c r="A29" s="215">
        <v>13</v>
      </c>
      <c r="B29" s="12" t="s">
        <v>40</v>
      </c>
      <c r="C29" s="33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182.52</v>
      </c>
      <c r="H29" s="3">
        <f>(D29-G29)*10000*C29/1000000</f>
        <v>-4.6800000000023947E-2</v>
      </c>
      <c r="I29" s="13">
        <f>E29-H29</f>
        <v>3.9768000000000243</v>
      </c>
      <c r="J29" s="3">
        <v>0.16</v>
      </c>
      <c r="K29" s="3">
        <f t="shared" si="5"/>
        <v>0.16</v>
      </c>
      <c r="L29" s="22">
        <f>I29*100/E29</f>
        <v>101.19083969465711</v>
      </c>
      <c r="M29" s="3">
        <v>0.21</v>
      </c>
      <c r="N29" s="223">
        <v>0.01</v>
      </c>
      <c r="O29" s="4"/>
      <c r="P29" s="197"/>
    </row>
    <row r="30" spans="1:16" s="5" customFormat="1" ht="14.1" customHeight="1" x14ac:dyDescent="0.25">
      <c r="A30" s="215">
        <v>14</v>
      </c>
      <c r="B30" s="12" t="s">
        <v>41</v>
      </c>
      <c r="C30" s="33">
        <v>65</v>
      </c>
      <c r="D30" s="3">
        <v>192.5</v>
      </c>
      <c r="E30" s="3">
        <v>1.07</v>
      </c>
      <c r="F30" s="3">
        <f t="shared" si="6"/>
        <v>192.5</v>
      </c>
      <c r="G30" s="3">
        <v>192.1</v>
      </c>
      <c r="H30" s="3">
        <f>(D30-G30)*10000*C30/1000000</f>
        <v>0.26000000000000367</v>
      </c>
      <c r="I30" s="13">
        <f t="shared" ref="I30:I31" si="7">E30-H30</f>
        <v>0.80999999999999639</v>
      </c>
      <c r="J30" s="3">
        <v>0.01</v>
      </c>
      <c r="K30" s="3">
        <f t="shared" si="5"/>
        <v>0.01</v>
      </c>
      <c r="L30" s="22">
        <f>I30*100/E30</f>
        <v>75.700934579438922</v>
      </c>
      <c r="M30" s="3">
        <v>0.01</v>
      </c>
      <c r="N30" s="223">
        <v>0.02</v>
      </c>
      <c r="O30" s="4"/>
      <c r="P30" s="197"/>
    </row>
    <row r="31" spans="1:16" s="5" customFormat="1" ht="14.1" customHeight="1" x14ac:dyDescent="0.25">
      <c r="A31" s="215">
        <v>15</v>
      </c>
      <c r="B31" s="12" t="s">
        <v>42</v>
      </c>
      <c r="C31" s="33">
        <v>97</v>
      </c>
      <c r="D31" s="3">
        <v>179.1</v>
      </c>
      <c r="E31" s="3">
        <v>1.75</v>
      </c>
      <c r="F31" s="3">
        <f t="shared" si="6"/>
        <v>179.1</v>
      </c>
      <c r="G31" s="3">
        <v>179.16</v>
      </c>
      <c r="H31" s="3">
        <f>(D31-G31)*10000*C31/1000000</f>
        <v>-5.8200000000002201E-2</v>
      </c>
      <c r="I31" s="13">
        <f t="shared" si="7"/>
        <v>1.8082000000000022</v>
      </c>
      <c r="J31" s="3">
        <v>0.21</v>
      </c>
      <c r="K31" s="3">
        <f t="shared" si="5"/>
        <v>0.21</v>
      </c>
      <c r="L31" s="22">
        <f t="shared" ref="L31" si="8">I31*100/E31</f>
        <v>103.32571428571441</v>
      </c>
      <c r="M31" s="3">
        <v>0.22</v>
      </c>
      <c r="N31" s="223">
        <v>0.01</v>
      </c>
      <c r="O31" s="4"/>
      <c r="P31" s="197"/>
    </row>
    <row r="32" spans="1:16" s="5" customFormat="1" ht="14.1" customHeight="1" x14ac:dyDescent="0.25">
      <c r="A32" s="215">
        <v>16</v>
      </c>
      <c r="B32" s="12" t="s">
        <v>43</v>
      </c>
      <c r="C32" s="33">
        <v>95</v>
      </c>
      <c r="D32" s="3">
        <v>174.03</v>
      </c>
      <c r="E32" s="3">
        <v>1.03</v>
      </c>
      <c r="F32" s="3">
        <f t="shared" si="6"/>
        <v>174.03</v>
      </c>
      <c r="G32" s="3">
        <v>174.09</v>
      </c>
      <c r="H32" s="3">
        <f>(D32-G32)*10000*C32/1000000</f>
        <v>-5.700000000000216E-2</v>
      </c>
      <c r="I32" s="13">
        <f>E32-H32</f>
        <v>1.0870000000000022</v>
      </c>
      <c r="J32" s="3">
        <v>0.23</v>
      </c>
      <c r="K32" s="3">
        <f t="shared" si="5"/>
        <v>0.23</v>
      </c>
      <c r="L32" s="22">
        <f>I32*100/E32</f>
        <v>105.53398058252448</v>
      </c>
      <c r="M32" s="3">
        <v>0.26</v>
      </c>
      <c r="N32" s="223">
        <v>0.01</v>
      </c>
      <c r="O32" s="4"/>
      <c r="P32" s="197"/>
    </row>
    <row r="33" spans="1:16" s="5" customFormat="1" ht="14.1" customHeight="1" x14ac:dyDescent="0.25">
      <c r="A33" s="215"/>
      <c r="B33" s="18" t="s">
        <v>35</v>
      </c>
      <c r="C33" s="31">
        <f>SUM(C27:C32)</f>
        <v>716</v>
      </c>
      <c r="D33" s="19"/>
      <c r="E33" s="21">
        <f>SUM(E27:E32)</f>
        <v>10.484</v>
      </c>
      <c r="F33" s="20"/>
      <c r="G33" s="37"/>
      <c r="H33" s="21">
        <f>SUM(H27:H32)</f>
        <v>0.30199999999997534</v>
      </c>
      <c r="I33" s="21">
        <f>SUM(I27:I32)</f>
        <v>10.182000000000023</v>
      </c>
      <c r="J33" s="20"/>
      <c r="K33" s="20"/>
      <c r="L33" s="24">
        <f>I33*100/E33</f>
        <v>97.119420068676305</v>
      </c>
      <c r="M33" s="20"/>
      <c r="N33" s="223"/>
      <c r="O33" s="197"/>
      <c r="P33" s="197"/>
    </row>
    <row r="34" spans="1:16" s="5" customFormat="1" ht="14.1" customHeight="1" x14ac:dyDescent="0.25">
      <c r="A34" s="215"/>
      <c r="B34" s="18" t="s">
        <v>44</v>
      </c>
      <c r="C34" s="31"/>
      <c r="D34" s="3"/>
      <c r="E34" s="3"/>
      <c r="F34" s="3"/>
      <c r="G34" s="38"/>
      <c r="H34" s="3"/>
      <c r="I34" s="3"/>
      <c r="J34" s="3"/>
      <c r="K34" s="3"/>
      <c r="L34" s="22"/>
      <c r="M34" s="3"/>
      <c r="N34" s="223"/>
      <c r="O34" s="197"/>
      <c r="P34" s="197"/>
    </row>
    <row r="35" spans="1:16" s="5" customFormat="1" ht="14.1" customHeight="1" x14ac:dyDescent="0.25">
      <c r="A35" s="215">
        <v>17</v>
      </c>
      <c r="B35" s="12" t="s">
        <v>45</v>
      </c>
      <c r="C35" s="33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189.51</v>
      </c>
      <c r="H35" s="13">
        <f>(D35-G35)*10000*C35/1000000</f>
        <v>-5.699999999994816E-3</v>
      </c>
      <c r="I35" s="3">
        <f>E35-H35</f>
        <v>1.1956999999999947</v>
      </c>
      <c r="J35" s="3">
        <v>0.04</v>
      </c>
      <c r="K35" s="3">
        <f>J35</f>
        <v>0.04</v>
      </c>
      <c r="L35" s="22">
        <f t="shared" ref="L35:L37" si="10">I35*100/E35</f>
        <v>100.47899159663821</v>
      </c>
      <c r="M35" s="3">
        <v>0.05</v>
      </c>
      <c r="N35" s="223">
        <v>0.02</v>
      </c>
      <c r="O35" s="4"/>
      <c r="P35" s="197"/>
    </row>
    <row r="36" spans="1:16" s="5" customFormat="1" ht="14.1" customHeight="1" x14ac:dyDescent="0.25">
      <c r="A36" s="215">
        <v>18</v>
      </c>
      <c r="B36" s="12" t="s">
        <v>46</v>
      </c>
      <c r="C36" s="33">
        <v>104</v>
      </c>
      <c r="D36" s="3">
        <v>185.5</v>
      </c>
      <c r="E36" s="3">
        <v>1.83</v>
      </c>
      <c r="F36" s="3">
        <f t="shared" si="9"/>
        <v>185.5</v>
      </c>
      <c r="G36" s="3">
        <v>185.52</v>
      </c>
      <c r="H36" s="13">
        <f>(D36-G36)*10000*C36/1000000</f>
        <v>-2.080000000001064E-2</v>
      </c>
      <c r="I36" s="13">
        <f>E36-H36</f>
        <v>1.8508000000000107</v>
      </c>
      <c r="J36" s="3">
        <v>0.05</v>
      </c>
      <c r="K36" s="3">
        <f>J36</f>
        <v>0.05</v>
      </c>
      <c r="L36" s="22">
        <f t="shared" si="10"/>
        <v>101.1366120218585</v>
      </c>
      <c r="M36" s="3">
        <v>0.06</v>
      </c>
      <c r="N36" s="223">
        <v>0.01</v>
      </c>
      <c r="O36" s="4"/>
      <c r="P36" s="197"/>
    </row>
    <row r="37" spans="1:16" s="5" customFormat="1" ht="14.1" customHeight="1" x14ac:dyDescent="0.25">
      <c r="A37" s="215">
        <v>19</v>
      </c>
      <c r="B37" s="12" t="s">
        <v>47</v>
      </c>
      <c r="C37" s="33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3">
        <f>(D37-G37)*10000*C37/1000000</f>
        <v>3.1999999999989086E-2</v>
      </c>
      <c r="I37" s="13">
        <f>E37-H37</f>
        <v>0.98800000000001098</v>
      </c>
      <c r="J37" s="3">
        <v>0.1</v>
      </c>
      <c r="K37" s="3">
        <f>J37</f>
        <v>0.1</v>
      </c>
      <c r="L37" s="22">
        <f t="shared" si="10"/>
        <v>96.862745098040278</v>
      </c>
      <c r="M37" s="3">
        <v>0.06</v>
      </c>
      <c r="N37" s="223">
        <v>0</v>
      </c>
      <c r="O37" s="4"/>
      <c r="P37" s="197"/>
    </row>
    <row r="38" spans="1:16" s="5" customFormat="1" ht="14.1" customHeight="1" x14ac:dyDescent="0.25">
      <c r="A38" s="215"/>
      <c r="B38" s="18" t="s">
        <v>35</v>
      </c>
      <c r="C38" s="31">
        <f>SUM(C35:C37)</f>
        <v>225</v>
      </c>
      <c r="D38" s="19"/>
      <c r="E38" s="20">
        <f>SUM(E35:E37)</f>
        <v>4.04</v>
      </c>
      <c r="F38" s="20"/>
      <c r="G38" s="37"/>
      <c r="H38" s="20">
        <f>SUM(H35:H37)</f>
        <v>5.4999999999836291E-3</v>
      </c>
      <c r="I38" s="20">
        <f>SUM(I35:I37)</f>
        <v>4.0345000000000164</v>
      </c>
      <c r="J38" s="20"/>
      <c r="K38" s="20"/>
      <c r="L38" s="24">
        <f>I38*100/E38</f>
        <v>99.863861386139021</v>
      </c>
      <c r="M38" s="20"/>
      <c r="N38" s="223"/>
      <c r="O38" s="197"/>
      <c r="P38" s="197"/>
    </row>
    <row r="39" spans="1:16" s="5" customFormat="1" ht="14.1" customHeight="1" x14ac:dyDescent="0.25">
      <c r="A39" s="215"/>
      <c r="B39" s="18" t="s">
        <v>48</v>
      </c>
      <c r="C39" s="31"/>
      <c r="D39" s="3"/>
      <c r="E39" s="3"/>
      <c r="F39" s="3"/>
      <c r="G39" s="38"/>
      <c r="H39" s="3"/>
      <c r="I39" s="3"/>
      <c r="J39" s="3"/>
      <c r="K39" s="3"/>
      <c r="L39" s="22"/>
      <c r="M39" s="3"/>
      <c r="N39" s="223"/>
      <c r="O39" s="197"/>
      <c r="P39" s="197"/>
    </row>
    <row r="40" spans="1:16" s="5" customFormat="1" ht="14.1" customHeight="1" x14ac:dyDescent="0.25">
      <c r="A40" s="215">
        <v>20</v>
      </c>
      <c r="B40" s="12" t="s">
        <v>49</v>
      </c>
      <c r="C40" s="33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182.2</v>
      </c>
      <c r="H40" s="3">
        <f>(D40-G40)*10000*C40/1000000</f>
        <v>0.20010000000000761</v>
      </c>
      <c r="I40" s="3">
        <f>E40-H40</f>
        <v>0.87989999999999247</v>
      </c>
      <c r="J40" s="3">
        <v>0.03</v>
      </c>
      <c r="K40" s="3">
        <f t="shared" ref="K40" si="12">J40</f>
        <v>0.03</v>
      </c>
      <c r="L40" s="22">
        <f t="shared" ref="L40:L42" si="13">I40*100/E40</f>
        <v>81.472222222221518</v>
      </c>
      <c r="M40" s="48">
        <v>0.04</v>
      </c>
      <c r="N40" s="223">
        <v>0</v>
      </c>
      <c r="O40" s="4"/>
      <c r="P40" s="197"/>
    </row>
    <row r="41" spans="1:16" s="5" customFormat="1" ht="14.1" customHeight="1" x14ac:dyDescent="0.25">
      <c r="A41" s="215">
        <v>21</v>
      </c>
      <c r="B41" s="12" t="s">
        <v>50</v>
      </c>
      <c r="C41" s="33">
        <v>62.8</v>
      </c>
      <c r="D41" s="3">
        <v>177</v>
      </c>
      <c r="E41" s="3">
        <v>1.41</v>
      </c>
      <c r="F41" s="3">
        <f t="shared" si="11"/>
        <v>177</v>
      </c>
      <c r="G41" s="3">
        <v>176.62</v>
      </c>
      <c r="H41" s="3">
        <f>(D41-G41)*10000*C41/1000000</f>
        <v>0.23863999999999716</v>
      </c>
      <c r="I41" s="3">
        <f>E41-H41</f>
        <v>1.1713600000000028</v>
      </c>
      <c r="J41" s="3">
        <v>0.03</v>
      </c>
      <c r="K41" s="3">
        <f>J41</f>
        <v>0.03</v>
      </c>
      <c r="L41" s="22">
        <f t="shared" si="13"/>
        <v>83.07517730496474</v>
      </c>
      <c r="M41" s="48">
        <v>0.05</v>
      </c>
      <c r="N41" s="223">
        <v>0.02</v>
      </c>
      <c r="O41" s="4"/>
      <c r="P41" s="197"/>
    </row>
    <row r="42" spans="1:16" s="5" customFormat="1" ht="14.1" customHeight="1" x14ac:dyDescent="0.25">
      <c r="A42" s="215">
        <v>22</v>
      </c>
      <c r="B42" s="12" t="s">
        <v>51</v>
      </c>
      <c r="C42" s="33">
        <v>56</v>
      </c>
      <c r="D42" s="3">
        <v>175.25</v>
      </c>
      <c r="E42" s="3">
        <v>1.17</v>
      </c>
      <c r="F42" s="3">
        <f t="shared" si="11"/>
        <v>175.25</v>
      </c>
      <c r="G42" s="3">
        <v>175.12</v>
      </c>
      <c r="H42" s="3">
        <f>(D42-G42)*10000*C42/1000000</f>
        <v>7.279999999999745E-2</v>
      </c>
      <c r="I42" s="3">
        <f>E42-H42</f>
        <v>1.0972000000000024</v>
      </c>
      <c r="J42" s="3">
        <v>0.03</v>
      </c>
      <c r="K42" s="3">
        <f>J42</f>
        <v>0.03</v>
      </c>
      <c r="L42" s="22">
        <f t="shared" si="13"/>
        <v>93.777777777777985</v>
      </c>
      <c r="M42" s="48">
        <v>0.06</v>
      </c>
      <c r="N42" s="223">
        <v>0.02</v>
      </c>
      <c r="O42" s="4"/>
      <c r="P42" s="197"/>
    </row>
    <row r="43" spans="1:16" s="5" customFormat="1" ht="14.1" customHeight="1" x14ac:dyDescent="0.25">
      <c r="A43" s="215"/>
      <c r="B43" s="18" t="s">
        <v>35</v>
      </c>
      <c r="C43" s="31">
        <f>SUM(C40:C42)</f>
        <v>185.5</v>
      </c>
      <c r="D43" s="3"/>
      <c r="E43" s="20">
        <f>SUM(E40:E42)</f>
        <v>3.66</v>
      </c>
      <c r="F43" s="20"/>
      <c r="G43" s="37" t="s">
        <v>52</v>
      </c>
      <c r="H43" s="20">
        <f>SUM(H40:H42)</f>
        <v>0.51154000000000222</v>
      </c>
      <c r="I43" s="20">
        <f>SUM(I40:I42)</f>
        <v>3.1484599999999974</v>
      </c>
      <c r="J43" s="20"/>
      <c r="K43" s="20"/>
      <c r="L43" s="24">
        <f>I43*100/E43</f>
        <v>86.023497267759481</v>
      </c>
      <c r="M43" s="20"/>
      <c r="N43" s="223"/>
      <c r="O43" s="197"/>
      <c r="P43" s="197"/>
    </row>
    <row r="44" spans="1:16" s="5" customFormat="1" ht="14.1" customHeight="1" x14ac:dyDescent="0.25">
      <c r="A44" s="215"/>
      <c r="B44" s="18" t="s">
        <v>53</v>
      </c>
      <c r="C44" s="31"/>
      <c r="D44" s="3"/>
      <c r="E44" s="3"/>
      <c r="F44" s="3"/>
      <c r="G44" s="38"/>
      <c r="H44" s="3"/>
      <c r="I44" s="3"/>
      <c r="J44" s="3"/>
      <c r="K44" s="3"/>
      <c r="L44" s="36"/>
      <c r="M44" s="3"/>
      <c r="N44" s="223"/>
      <c r="O44" s="197"/>
      <c r="P44" s="197"/>
    </row>
    <row r="45" spans="1:16" s="5" customFormat="1" ht="14.1" customHeight="1" x14ac:dyDescent="0.25">
      <c r="A45" s="215">
        <v>23</v>
      </c>
      <c r="B45" s="216" t="s">
        <v>54</v>
      </c>
      <c r="C45" s="50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2">
        <f t="shared" ref="L45:L54" si="16">I45*100/E45</f>
        <v>4.048582995951417</v>
      </c>
      <c r="M45" s="3">
        <v>0.1</v>
      </c>
      <c r="N45" s="223">
        <v>0</v>
      </c>
      <c r="O45" s="198"/>
      <c r="P45" s="197"/>
    </row>
    <row r="46" spans="1:16" s="5" customFormat="1" ht="14.1" customHeight="1" x14ac:dyDescent="0.25">
      <c r="A46" s="215">
        <v>24</v>
      </c>
      <c r="B46" s="216" t="s">
        <v>55</v>
      </c>
      <c r="C46" s="47">
        <v>53</v>
      </c>
      <c r="D46" s="3">
        <v>195.5</v>
      </c>
      <c r="E46" s="3">
        <v>0.61</v>
      </c>
      <c r="F46" s="3">
        <f t="shared" si="14"/>
        <v>195.5</v>
      </c>
      <c r="G46" s="3">
        <v>195.5</v>
      </c>
      <c r="H46" s="3">
        <v>0</v>
      </c>
      <c r="I46" s="3">
        <f>E46-H46</f>
        <v>0.61</v>
      </c>
      <c r="J46" s="3">
        <v>0.15</v>
      </c>
      <c r="K46" s="3">
        <f>J46</f>
        <v>0.15</v>
      </c>
      <c r="L46" s="22">
        <f t="shared" si="16"/>
        <v>100</v>
      </c>
      <c r="M46" s="3">
        <v>0.15</v>
      </c>
      <c r="N46" s="223">
        <v>0</v>
      </c>
      <c r="O46" s="199"/>
      <c r="P46" s="197"/>
    </row>
    <row r="47" spans="1:16" s="5" customFormat="1" ht="14.1" customHeight="1" x14ac:dyDescent="0.25">
      <c r="A47" s="215">
        <v>25</v>
      </c>
      <c r="B47" s="216" t="s">
        <v>56</v>
      </c>
      <c r="C47" s="47">
        <v>159</v>
      </c>
      <c r="D47" s="3">
        <v>191.7</v>
      </c>
      <c r="E47" s="3">
        <v>1.74</v>
      </c>
      <c r="F47" s="3">
        <f t="shared" si="14"/>
        <v>191.7</v>
      </c>
      <c r="G47" s="3">
        <v>191.67</v>
      </c>
      <c r="H47" s="3">
        <v>0.09</v>
      </c>
      <c r="I47" s="3">
        <f t="shared" ref="I47:I54" si="17">E47-H47</f>
        <v>1.65</v>
      </c>
      <c r="J47" s="3">
        <v>0.15</v>
      </c>
      <c r="K47" s="3">
        <f>J47</f>
        <v>0.15</v>
      </c>
      <c r="L47" s="22">
        <f>I47*100/E47</f>
        <v>94.827586206896555</v>
      </c>
      <c r="M47" s="3">
        <v>0.15</v>
      </c>
      <c r="N47" s="223">
        <v>0.02</v>
      </c>
      <c r="O47" s="199"/>
      <c r="P47" s="197"/>
    </row>
    <row r="48" spans="1:16" s="5" customFormat="1" ht="14.1" customHeight="1" x14ac:dyDescent="0.25">
      <c r="A48" s="215">
        <v>26</v>
      </c>
      <c r="B48" s="216" t="s">
        <v>57</v>
      </c>
      <c r="C48" s="47">
        <v>353</v>
      </c>
      <c r="D48" s="3">
        <v>189.5</v>
      </c>
      <c r="E48" s="3">
        <v>1.93</v>
      </c>
      <c r="F48" s="3">
        <f t="shared" si="14"/>
        <v>189.5</v>
      </c>
      <c r="G48" s="3">
        <v>189.55</v>
      </c>
      <c r="H48" s="3">
        <f>(D48-G48)*10000*C48/1000000</f>
        <v>-0.17650000000004012</v>
      </c>
      <c r="I48" s="3">
        <f t="shared" si="17"/>
        <v>2.10650000000004</v>
      </c>
      <c r="J48" s="3">
        <v>0.25</v>
      </c>
      <c r="K48" s="3">
        <f>J48</f>
        <v>0.25</v>
      </c>
      <c r="L48" s="22">
        <f t="shared" si="16"/>
        <v>109.14507772020934</v>
      </c>
      <c r="M48" s="3">
        <v>0.2</v>
      </c>
      <c r="N48" s="223">
        <v>0.05</v>
      </c>
      <c r="O48" s="199"/>
      <c r="P48" s="197"/>
    </row>
    <row r="49" spans="1:27" s="5" customFormat="1" ht="14.1" customHeight="1" x14ac:dyDescent="0.25">
      <c r="A49" s="215">
        <v>27</v>
      </c>
      <c r="B49" s="216" t="s">
        <v>58</v>
      </c>
      <c r="C49" s="47">
        <v>55.5</v>
      </c>
      <c r="D49" s="3">
        <v>186</v>
      </c>
      <c r="E49" s="3">
        <v>1.07</v>
      </c>
      <c r="F49" s="3">
        <f t="shared" si="14"/>
        <v>186</v>
      </c>
      <c r="G49" s="3">
        <v>185.95</v>
      </c>
      <c r="H49" s="3">
        <v>0.1</v>
      </c>
      <c r="I49" s="3">
        <f t="shared" si="17"/>
        <v>0.97000000000000008</v>
      </c>
      <c r="J49" s="3">
        <v>0.3</v>
      </c>
      <c r="K49" s="3">
        <f t="shared" ref="K49:K54" si="18">J49</f>
        <v>0.3</v>
      </c>
      <c r="L49" s="22">
        <f t="shared" si="16"/>
        <v>90.654205607476641</v>
      </c>
      <c r="M49" s="3">
        <v>0.25</v>
      </c>
      <c r="N49" s="223">
        <v>0.17</v>
      </c>
      <c r="O49" s="209"/>
      <c r="P49" s="197"/>
    </row>
    <row r="50" spans="1:27" s="5" customFormat="1" ht="14.1" customHeight="1" x14ac:dyDescent="0.25">
      <c r="A50" s="235">
        <v>28</v>
      </c>
      <c r="B50" s="216" t="s">
        <v>59</v>
      </c>
      <c r="C50" s="47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182.45</v>
      </c>
      <c r="H50" s="3">
        <f>(D50-G50)*10000*C50/1000000</f>
        <v>-4.4999999999984656E-2</v>
      </c>
      <c r="I50" s="3">
        <f t="shared" si="17"/>
        <v>1.5149999999999846</v>
      </c>
      <c r="J50" s="3">
        <v>0.3</v>
      </c>
      <c r="K50" s="3">
        <f>J50</f>
        <v>0.3</v>
      </c>
      <c r="L50" s="22">
        <v>38</v>
      </c>
      <c r="M50" s="3">
        <v>0.3</v>
      </c>
      <c r="N50" s="223">
        <v>0.15</v>
      </c>
      <c r="O50" s="209"/>
      <c r="P50" s="197"/>
    </row>
    <row r="51" spans="1:27" s="5" customFormat="1" ht="14.1" customHeight="1" x14ac:dyDescent="0.25">
      <c r="A51" s="235">
        <v>29</v>
      </c>
      <c r="B51" s="12" t="s">
        <v>60</v>
      </c>
      <c r="C51" s="33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173.03</v>
      </c>
      <c r="H51" s="3">
        <f>(D51-G51)*10000*C51/1000000</f>
        <v>-1.7400000000000658E-2</v>
      </c>
      <c r="I51" s="3">
        <f t="shared" si="17"/>
        <v>1.1474000000000006</v>
      </c>
      <c r="J51" s="3">
        <v>1.1000000000000001</v>
      </c>
      <c r="K51" s="3">
        <f>J51</f>
        <v>1.1000000000000001</v>
      </c>
      <c r="L51" s="22">
        <f t="shared" si="16"/>
        <v>101.53982300884962</v>
      </c>
      <c r="M51" s="3">
        <v>0.35</v>
      </c>
      <c r="N51" s="223">
        <v>-0.02</v>
      </c>
      <c r="O51" s="4"/>
      <c r="P51" s="197"/>
    </row>
    <row r="52" spans="1:27" s="5" customFormat="1" ht="14.1" customHeight="1" x14ac:dyDescent="0.25">
      <c r="A52" s="235">
        <v>30</v>
      </c>
      <c r="B52" s="6" t="s">
        <v>61</v>
      </c>
      <c r="C52" s="33">
        <v>68</v>
      </c>
      <c r="D52" s="3">
        <v>169</v>
      </c>
      <c r="E52" s="3">
        <v>1.2</v>
      </c>
      <c r="F52" s="3">
        <f t="shared" si="19"/>
        <v>169</v>
      </c>
      <c r="G52" s="3">
        <v>168.9</v>
      </c>
      <c r="H52" s="3">
        <f t="shared" ref="H52:H54" si="20">(D52-G52)*10000*C52/1000000</f>
        <v>6.7999999999996133E-2</v>
      </c>
      <c r="I52" s="3">
        <f t="shared" si="17"/>
        <v>1.1320000000000039</v>
      </c>
      <c r="J52" s="3">
        <v>3.4</v>
      </c>
      <c r="K52" s="3">
        <f t="shared" si="18"/>
        <v>3.4</v>
      </c>
      <c r="L52" s="22">
        <f t="shared" si="16"/>
        <v>94.333333333333655</v>
      </c>
      <c r="M52" s="3">
        <v>0.4</v>
      </c>
      <c r="N52" s="223">
        <v>0.05</v>
      </c>
      <c r="O52" s="4"/>
      <c r="P52" s="197"/>
    </row>
    <row r="53" spans="1:27" s="5" customFormat="1" ht="14.1" customHeight="1" x14ac:dyDescent="0.25">
      <c r="A53" s="235">
        <v>31</v>
      </c>
      <c r="B53" s="12" t="s">
        <v>62</v>
      </c>
      <c r="C53" s="33">
        <v>102</v>
      </c>
      <c r="D53" s="3">
        <v>163</v>
      </c>
      <c r="E53" s="3">
        <v>2.5</v>
      </c>
      <c r="F53" s="3">
        <f t="shared" si="19"/>
        <v>163</v>
      </c>
      <c r="G53" s="3">
        <v>163.15</v>
      </c>
      <c r="H53" s="3">
        <f t="shared" si="20"/>
        <v>-0.1530000000000058</v>
      </c>
      <c r="I53" s="3">
        <f t="shared" si="17"/>
        <v>2.6530000000000058</v>
      </c>
      <c r="J53" s="3">
        <v>3.7</v>
      </c>
      <c r="K53" s="3">
        <f t="shared" si="18"/>
        <v>3.7</v>
      </c>
      <c r="L53" s="22">
        <f t="shared" si="16"/>
        <v>106.12000000000023</v>
      </c>
      <c r="M53" s="3">
        <v>0.45</v>
      </c>
      <c r="N53" s="223">
        <v>0</v>
      </c>
      <c r="O53" s="4"/>
      <c r="P53" s="197"/>
    </row>
    <row r="54" spans="1:27" s="5" customFormat="1" ht="14.1" customHeight="1" x14ac:dyDescent="0.25">
      <c r="A54" s="235">
        <v>32</v>
      </c>
      <c r="B54" s="12" t="s">
        <v>63</v>
      </c>
      <c r="C54" s="33">
        <v>78</v>
      </c>
      <c r="D54" s="3">
        <v>160.1</v>
      </c>
      <c r="E54" s="3">
        <v>1.28</v>
      </c>
      <c r="F54" s="3">
        <f t="shared" si="19"/>
        <v>160.1</v>
      </c>
      <c r="G54" s="3">
        <v>160.55000000000001</v>
      </c>
      <c r="H54" s="3">
        <f t="shared" si="20"/>
        <v>-0.35100000000001336</v>
      </c>
      <c r="I54" s="3">
        <f t="shared" si="17"/>
        <v>1.6310000000000133</v>
      </c>
      <c r="J54" s="3">
        <v>4</v>
      </c>
      <c r="K54" s="3">
        <f t="shared" si="18"/>
        <v>4</v>
      </c>
      <c r="L54" s="22">
        <f t="shared" si="16"/>
        <v>127.42187500000104</v>
      </c>
      <c r="M54" s="3">
        <v>0.5</v>
      </c>
      <c r="N54" s="223">
        <v>-0.13</v>
      </c>
      <c r="O54" s="4"/>
      <c r="P54" s="197"/>
    </row>
    <row r="55" spans="1:27" s="5" customFormat="1" ht="14.1" customHeight="1" x14ac:dyDescent="0.25">
      <c r="A55" s="235"/>
      <c r="B55" s="18" t="s">
        <v>35</v>
      </c>
      <c r="C55" s="31">
        <f>SUM(C45:C54)</f>
        <v>1200.5</v>
      </c>
      <c r="D55" s="3"/>
      <c r="E55" s="20">
        <f>SUM(E45:E54)</f>
        <v>15.4</v>
      </c>
      <c r="F55" s="20"/>
      <c r="G55" s="37"/>
      <c r="H55" s="20">
        <f>SUM(H45:H54)</f>
        <v>1.8850999999999511</v>
      </c>
      <c r="I55" s="20">
        <f>SUM(I45:I54)</f>
        <v>13.514900000000047</v>
      </c>
      <c r="J55" s="20"/>
      <c r="K55" s="52"/>
      <c r="L55" s="24">
        <f>I55*100/E55</f>
        <v>87.759090909091213</v>
      </c>
      <c r="M55" s="52"/>
      <c r="N55" s="223"/>
      <c r="O55" s="197"/>
      <c r="P55" s="197"/>
    </row>
    <row r="56" spans="1:27" s="5" customFormat="1" ht="14.1" customHeight="1" x14ac:dyDescent="0.25">
      <c r="A56" s="235"/>
      <c r="B56" s="18" t="s">
        <v>64</v>
      </c>
      <c r="C56" s="31"/>
      <c r="D56" s="33"/>
      <c r="E56" s="3"/>
      <c r="F56" s="50"/>
      <c r="G56" s="53"/>
      <c r="H56" s="50"/>
      <c r="I56" s="50"/>
      <c r="J56" s="33"/>
      <c r="K56" s="33"/>
      <c r="L56" s="54"/>
      <c r="M56" s="33"/>
      <c r="N56" s="223"/>
      <c r="O56" s="197"/>
      <c r="P56" s="197"/>
    </row>
    <row r="57" spans="1:27" s="5" customFormat="1" ht="14.1" customHeight="1" x14ac:dyDescent="0.25">
      <c r="A57" s="235">
        <v>33</v>
      </c>
      <c r="B57" s="216" t="s">
        <v>65</v>
      </c>
      <c r="C57" s="47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217.75</v>
      </c>
      <c r="H57" s="3">
        <v>0.12</v>
      </c>
      <c r="I57" s="3">
        <f>E57-H57</f>
        <v>1</v>
      </c>
      <c r="J57" s="3">
        <v>0.06</v>
      </c>
      <c r="K57" s="3">
        <f>J57</f>
        <v>0.06</v>
      </c>
      <c r="L57" s="22">
        <f t="shared" ref="L57:L68" si="22">I57*100/E57</f>
        <v>89.285714285714278</v>
      </c>
      <c r="M57" s="3">
        <v>0.01</v>
      </c>
      <c r="N57" s="223">
        <v>0.05</v>
      </c>
      <c r="O57" s="197"/>
      <c r="P57" s="197"/>
    </row>
    <row r="58" spans="1:27" s="5" customFormat="1" ht="14.1" customHeight="1" x14ac:dyDescent="0.25">
      <c r="A58" s="235">
        <v>34</v>
      </c>
      <c r="B58" s="216" t="s">
        <v>66</v>
      </c>
      <c r="C58" s="47">
        <v>158</v>
      </c>
      <c r="D58" s="3">
        <v>211.5</v>
      </c>
      <c r="E58" s="3">
        <v>1.02</v>
      </c>
      <c r="F58" s="3">
        <f t="shared" si="21"/>
        <v>211.5</v>
      </c>
      <c r="G58" s="3">
        <v>211.2</v>
      </c>
      <c r="H58" s="3">
        <v>0.4</v>
      </c>
      <c r="I58" s="3">
        <f>E58-H58</f>
        <v>0.62</v>
      </c>
      <c r="J58" s="3">
        <v>0.08</v>
      </c>
      <c r="K58" s="3">
        <f>J58</f>
        <v>0.08</v>
      </c>
      <c r="L58" s="22">
        <f t="shared" si="22"/>
        <v>60.784313725490193</v>
      </c>
      <c r="M58" s="3">
        <v>0.1</v>
      </c>
      <c r="N58" s="223">
        <v>0.1</v>
      </c>
      <c r="O58" s="197"/>
      <c r="P58" s="197"/>
    </row>
    <row r="59" spans="1:27" s="5" customFormat="1" ht="14.1" customHeight="1" x14ac:dyDescent="0.25">
      <c r="A59" s="27"/>
      <c r="B59" s="217"/>
      <c r="C59" s="243" t="s">
        <v>2</v>
      </c>
      <c r="D59" s="244"/>
      <c r="E59" s="244"/>
      <c r="F59" s="245" t="s">
        <v>3</v>
      </c>
      <c r="G59" s="245"/>
      <c r="H59" s="245"/>
      <c r="I59" s="245"/>
      <c r="J59" s="245"/>
      <c r="K59" s="245"/>
      <c r="L59" s="241" t="s">
        <v>4</v>
      </c>
      <c r="M59" s="246" t="s">
        <v>5</v>
      </c>
      <c r="N59" s="236" t="s">
        <v>95</v>
      </c>
      <c r="O59" s="197"/>
      <c r="P59" s="197"/>
    </row>
    <row r="60" spans="1:27" s="5" customFormat="1" ht="14.1" customHeight="1" x14ac:dyDescent="0.25">
      <c r="A60" s="49"/>
      <c r="B60" s="238" t="s">
        <v>6</v>
      </c>
      <c r="C60" s="211" t="s">
        <v>7</v>
      </c>
      <c r="D60" s="73" t="s">
        <v>8</v>
      </c>
      <c r="E60" s="236" t="s">
        <v>85</v>
      </c>
      <c r="F60" s="73" t="s">
        <v>10</v>
      </c>
      <c r="G60" s="63" t="s">
        <v>11</v>
      </c>
      <c r="H60" s="73" t="s">
        <v>12</v>
      </c>
      <c r="I60" s="63" t="s">
        <v>13</v>
      </c>
      <c r="J60" s="73" t="s">
        <v>14</v>
      </c>
      <c r="K60" s="241" t="s">
        <v>83</v>
      </c>
      <c r="L60" s="241"/>
      <c r="M60" s="246"/>
      <c r="N60" s="237"/>
      <c r="O60" s="197"/>
      <c r="P60" s="197"/>
    </row>
    <row r="61" spans="1:27" s="5" customFormat="1" ht="14.1" customHeight="1" x14ac:dyDescent="0.25">
      <c r="A61" s="49"/>
      <c r="B61" s="238"/>
      <c r="C61" s="75"/>
      <c r="D61" s="64"/>
      <c r="E61" s="239"/>
      <c r="F61" s="64" t="s">
        <v>16</v>
      </c>
      <c r="G61" s="213" t="s">
        <v>87</v>
      </c>
      <c r="H61" s="64" t="s">
        <v>86</v>
      </c>
      <c r="I61" s="213"/>
      <c r="J61" s="66" t="s">
        <v>19</v>
      </c>
      <c r="K61" s="241"/>
      <c r="L61" s="241"/>
      <c r="M61" s="246"/>
      <c r="N61" s="237"/>
      <c r="O61" s="197"/>
      <c r="P61" s="197"/>
    </row>
    <row r="62" spans="1:27" s="5" customFormat="1" ht="14.1" customHeight="1" x14ac:dyDescent="0.25">
      <c r="A62" s="49"/>
      <c r="B62" s="218"/>
      <c r="C62" s="75"/>
      <c r="D62" s="64"/>
      <c r="E62" s="239"/>
      <c r="F62" s="64" t="s">
        <v>17</v>
      </c>
      <c r="G62" s="213"/>
      <c r="H62" s="44"/>
      <c r="I62" s="72"/>
      <c r="J62" s="64"/>
      <c r="K62" s="241"/>
      <c r="L62" s="241"/>
      <c r="M62" s="246"/>
      <c r="N62" s="237"/>
      <c r="O62" s="197"/>
      <c r="P62" s="197"/>
    </row>
    <row r="63" spans="1:27" s="5" customFormat="1" ht="14.1" customHeight="1" x14ac:dyDescent="0.25">
      <c r="A63" s="29"/>
      <c r="B63" s="219"/>
      <c r="C63" s="9" t="s">
        <v>20</v>
      </c>
      <c r="D63" s="74" t="s">
        <v>21</v>
      </c>
      <c r="E63" s="240"/>
      <c r="F63" s="74" t="s">
        <v>21</v>
      </c>
      <c r="G63" s="214" t="s">
        <v>21</v>
      </c>
      <c r="H63" s="74" t="s">
        <v>22</v>
      </c>
      <c r="I63" s="214" t="s">
        <v>22</v>
      </c>
      <c r="J63" s="74" t="s">
        <v>23</v>
      </c>
      <c r="K63" s="241"/>
      <c r="L63" s="241"/>
      <c r="M63" s="246"/>
      <c r="N63" s="208">
        <f>N12</f>
        <v>46084</v>
      </c>
      <c r="O63" s="199"/>
      <c r="P63" s="197"/>
    </row>
    <row r="64" spans="1:27" s="26" customFormat="1" ht="14.1" customHeight="1" x14ac:dyDescent="0.25">
      <c r="A64" s="27">
        <v>1</v>
      </c>
      <c r="B64" s="220">
        <v>2</v>
      </c>
      <c r="C64" s="67">
        <v>3</v>
      </c>
      <c r="D64" s="70">
        <v>4</v>
      </c>
      <c r="E64" s="67">
        <v>5</v>
      </c>
      <c r="F64" s="71">
        <v>6</v>
      </c>
      <c r="G64" s="67">
        <v>7</v>
      </c>
      <c r="H64" s="71">
        <v>8</v>
      </c>
      <c r="I64" s="67">
        <v>9</v>
      </c>
      <c r="J64" s="68">
        <v>10</v>
      </c>
      <c r="K64" s="67">
        <v>11</v>
      </c>
      <c r="L64" s="48">
        <v>12</v>
      </c>
      <c r="M64" s="48">
        <v>13</v>
      </c>
      <c r="N64" s="223"/>
      <c r="O64" s="199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spans="1:16" s="5" customFormat="1" ht="14.1" customHeight="1" x14ac:dyDescent="0.25">
      <c r="A65" s="235">
        <v>35</v>
      </c>
      <c r="B65" s="216" t="s">
        <v>67</v>
      </c>
      <c r="C65" s="47">
        <v>156.4</v>
      </c>
      <c r="D65" s="3">
        <v>189.2</v>
      </c>
      <c r="E65" s="3">
        <v>1.58</v>
      </c>
      <c r="F65" s="3">
        <f t="shared" si="21"/>
        <v>189.2</v>
      </c>
      <c r="G65" s="3">
        <v>189.1</v>
      </c>
      <c r="H65" s="3">
        <v>0.18</v>
      </c>
      <c r="I65" s="3">
        <f>E65-H65</f>
        <v>1.4000000000000001</v>
      </c>
      <c r="J65" s="3">
        <v>0.09</v>
      </c>
      <c r="K65" s="3">
        <f>J65</f>
        <v>0.09</v>
      </c>
      <c r="L65" s="22">
        <f t="shared" si="22"/>
        <v>88.60759493670885</v>
      </c>
      <c r="M65" s="3">
        <v>0.06</v>
      </c>
      <c r="N65" s="223">
        <v>0.3</v>
      </c>
      <c r="O65" s="199"/>
      <c r="P65" s="197"/>
    </row>
    <row r="66" spans="1:16" s="5" customFormat="1" ht="14.1" customHeight="1" x14ac:dyDescent="0.25">
      <c r="A66" s="235">
        <v>36</v>
      </c>
      <c r="B66" s="216" t="s">
        <v>68</v>
      </c>
      <c r="C66" s="47">
        <v>109.5</v>
      </c>
      <c r="D66" s="3">
        <v>184.5</v>
      </c>
      <c r="E66" s="3">
        <v>1.45</v>
      </c>
      <c r="F66" s="3">
        <f t="shared" si="21"/>
        <v>184.5</v>
      </c>
      <c r="G66" s="3">
        <v>184.55</v>
      </c>
      <c r="H66" s="3">
        <f t="shared" ref="H66" si="23">(D66-G66)*10000*C66/1000000</f>
        <v>-5.4750000000012448E-2</v>
      </c>
      <c r="I66" s="3">
        <f>E66-H66</f>
        <v>1.5047500000000125</v>
      </c>
      <c r="J66" s="3">
        <v>0.08</v>
      </c>
      <c r="K66" s="3">
        <f>J66</f>
        <v>0.08</v>
      </c>
      <c r="L66" s="22">
        <f t="shared" si="22"/>
        <v>103.77586206896638</v>
      </c>
      <c r="M66" s="3">
        <v>7.0000000000000007E-2</v>
      </c>
      <c r="N66" s="223">
        <v>0.25</v>
      </c>
      <c r="O66" s="4"/>
      <c r="P66" s="197"/>
    </row>
    <row r="67" spans="1:16" s="5" customFormat="1" ht="14.1" customHeight="1" x14ac:dyDescent="0.25">
      <c r="A67" s="235">
        <v>37</v>
      </c>
      <c r="B67" s="6" t="s">
        <v>69</v>
      </c>
      <c r="C67" s="33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2" t="s">
        <v>37</v>
      </c>
      <c r="M67" s="3">
        <v>0.08</v>
      </c>
      <c r="N67" s="223"/>
      <c r="O67" s="4"/>
      <c r="P67" s="197"/>
    </row>
    <row r="68" spans="1:16" s="5" customFormat="1" ht="14.1" customHeight="1" x14ac:dyDescent="0.25">
      <c r="A68" s="235">
        <v>38</v>
      </c>
      <c r="B68" s="12" t="s">
        <v>70</v>
      </c>
      <c r="C68" s="33">
        <v>124.8</v>
      </c>
      <c r="D68" s="3">
        <v>97.97</v>
      </c>
      <c r="E68" s="3">
        <v>2.5</v>
      </c>
      <c r="F68" s="3">
        <f t="shared" si="21"/>
        <v>97.97</v>
      </c>
      <c r="G68" s="3">
        <v>98.03</v>
      </c>
      <c r="H68" s="3">
        <f>(D68-G68)*10000*C68/1000000</f>
        <v>-7.4880000000002833E-2</v>
      </c>
      <c r="I68" s="3">
        <f>E68-H68</f>
        <v>2.5748800000000029</v>
      </c>
      <c r="J68" s="3">
        <v>0.17</v>
      </c>
      <c r="K68" s="3">
        <f>J68</f>
        <v>0.17</v>
      </c>
      <c r="L68" s="22">
        <f t="shared" si="22"/>
        <v>102.99520000000011</v>
      </c>
      <c r="M68" s="3">
        <v>0.15</v>
      </c>
      <c r="N68" s="223">
        <v>7.0000000000000007E-2</v>
      </c>
      <c r="O68" s="197"/>
      <c r="P68" s="197"/>
    </row>
    <row r="69" spans="1:16" s="5" customFormat="1" ht="14.1" customHeight="1" x14ac:dyDescent="0.25">
      <c r="A69" s="235"/>
      <c r="B69" s="18" t="s">
        <v>35</v>
      </c>
      <c r="C69" s="31">
        <f>C57+C58+C65+C66+C67+C68</f>
        <v>727.13</v>
      </c>
      <c r="D69" s="19"/>
      <c r="E69" s="20">
        <f>E68+E66+E65+E58+E57+E67</f>
        <v>9.370000000000001</v>
      </c>
      <c r="F69" s="20"/>
      <c r="G69" s="37"/>
      <c r="H69" s="20">
        <f>H68+H66+H65+H58+H57</f>
        <v>0.57036999999998472</v>
      </c>
      <c r="I69" s="20">
        <f>I68+I66+I65+I58+I57</f>
        <v>7.0996300000000163</v>
      </c>
      <c r="J69" s="20"/>
      <c r="K69" s="20"/>
      <c r="L69" s="24">
        <f>I69*100/E69</f>
        <v>75.769797225186934</v>
      </c>
      <c r="M69" s="20"/>
      <c r="N69" s="223"/>
      <c r="O69" s="197"/>
      <c r="P69" s="197"/>
    </row>
    <row r="70" spans="1:16" s="5" customFormat="1" ht="14.1" customHeight="1" x14ac:dyDescent="0.25">
      <c r="A70" s="235"/>
      <c r="B70" s="18" t="s">
        <v>71</v>
      </c>
      <c r="C70" s="31"/>
      <c r="D70" s="55"/>
      <c r="E70" s="56"/>
      <c r="F70" s="55"/>
      <c r="G70" s="57"/>
      <c r="H70" s="55"/>
      <c r="I70" s="55"/>
      <c r="J70" s="3"/>
      <c r="K70" s="55"/>
      <c r="L70" s="36"/>
      <c r="M70" s="55"/>
      <c r="N70" s="223"/>
      <c r="O70" s="197"/>
      <c r="P70" s="197"/>
    </row>
    <row r="71" spans="1:16" s="5" customFormat="1" ht="14.1" customHeight="1" x14ac:dyDescent="0.25">
      <c r="A71" s="235">
        <v>39</v>
      </c>
      <c r="B71" s="6" t="s">
        <v>72</v>
      </c>
      <c r="C71" s="58">
        <v>78</v>
      </c>
      <c r="D71" s="14">
        <v>174.5</v>
      </c>
      <c r="E71" s="14"/>
      <c r="F71" s="3"/>
      <c r="G71" s="15">
        <v>173.74</v>
      </c>
      <c r="H71" s="15">
        <v>0.59</v>
      </c>
      <c r="I71" s="15">
        <f t="shared" ref="I71" si="24">E71-H71</f>
        <v>-0.59</v>
      </c>
      <c r="J71" s="16">
        <v>0</v>
      </c>
      <c r="K71" s="16">
        <v>0</v>
      </c>
      <c r="L71" s="17" t="e">
        <f>I71/E71*100</f>
        <v>#DIV/0!</v>
      </c>
      <c r="M71" s="15">
        <v>0.02</v>
      </c>
      <c r="N71" s="223"/>
      <c r="O71" s="200"/>
      <c r="P71" s="197"/>
    </row>
    <row r="72" spans="1:16" ht="14.1" customHeight="1" x14ac:dyDescent="0.25">
      <c r="A72" s="235">
        <v>40</v>
      </c>
      <c r="B72" s="6" t="s">
        <v>73</v>
      </c>
      <c r="C72" s="47">
        <v>220</v>
      </c>
      <c r="D72" s="3">
        <v>168.8</v>
      </c>
      <c r="E72" s="3">
        <v>4.8</v>
      </c>
      <c r="F72" s="3">
        <f t="shared" ref="F72" si="25">D72</f>
        <v>168.8</v>
      </c>
      <c r="G72" s="3">
        <v>168.53</v>
      </c>
      <c r="H72" s="3">
        <f>(D72-G72)*10000*C72/1000000</f>
        <v>0.59400000000002251</v>
      </c>
      <c r="I72" s="3">
        <f t="shared" ref="I72" si="26">E72-H72</f>
        <v>4.2059999999999773</v>
      </c>
      <c r="J72" s="3">
        <v>0</v>
      </c>
      <c r="K72" s="3">
        <f>J72</f>
        <v>0</v>
      </c>
      <c r="L72" s="22">
        <f t="shared" ref="L72" si="27">I72*100/E72</f>
        <v>87.624999999999531</v>
      </c>
      <c r="M72" s="3">
        <v>7.0000000000000007E-2</v>
      </c>
      <c r="N72" s="223">
        <v>0.02</v>
      </c>
      <c r="O72" s="199"/>
      <c r="P72" s="197"/>
    </row>
    <row r="73" spans="1:16" ht="14.1" customHeight="1" x14ac:dyDescent="0.25">
      <c r="A73" s="235"/>
      <c r="B73" s="18" t="s">
        <v>35</v>
      </c>
      <c r="C73" s="31">
        <f>SUM(C71:C72)</f>
        <v>298</v>
      </c>
      <c r="D73" s="19"/>
      <c r="E73" s="20">
        <f>SUM(E72:E72)</f>
        <v>4.8</v>
      </c>
      <c r="F73" s="20"/>
      <c r="G73" s="37"/>
      <c r="H73" s="20">
        <f>SUM(H72:H72)</f>
        <v>0.59400000000002251</v>
      </c>
      <c r="I73" s="20">
        <f>SUM(I72:I72)</f>
        <v>4.2059999999999773</v>
      </c>
      <c r="J73" s="21"/>
      <c r="K73" s="20"/>
      <c r="L73" s="24">
        <f>I73*100/E73</f>
        <v>87.624999999999531</v>
      </c>
      <c r="M73" s="20"/>
      <c r="N73" s="223"/>
      <c r="O73" s="197"/>
      <c r="P73" s="197"/>
    </row>
    <row r="74" spans="1:16" ht="14.1" customHeight="1" x14ac:dyDescent="0.25">
      <c r="A74" s="235"/>
      <c r="B74" s="18" t="s">
        <v>74</v>
      </c>
      <c r="C74" s="31"/>
      <c r="D74" s="3"/>
      <c r="E74" s="52"/>
      <c r="F74" s="52"/>
      <c r="G74" s="59"/>
      <c r="H74" s="52"/>
      <c r="I74" s="52"/>
      <c r="J74" s="52"/>
      <c r="K74" s="52"/>
      <c r="L74" s="60"/>
      <c r="M74" s="52"/>
      <c r="N74" s="223"/>
      <c r="O74" s="197"/>
      <c r="P74" s="197"/>
    </row>
    <row r="75" spans="1:16" x14ac:dyDescent="0.25">
      <c r="A75" s="235">
        <v>41</v>
      </c>
      <c r="B75" s="12" t="s">
        <v>75</v>
      </c>
      <c r="C75" s="33">
        <v>54.1</v>
      </c>
      <c r="D75" s="33">
        <v>152.5</v>
      </c>
      <c r="E75" s="33">
        <v>1.42</v>
      </c>
      <c r="F75" s="3">
        <f>D75</f>
        <v>152.5</v>
      </c>
      <c r="G75" s="33">
        <v>149.81</v>
      </c>
      <c r="H75" s="3">
        <v>1.4</v>
      </c>
      <c r="I75" s="3">
        <f>E75-H75</f>
        <v>2.0000000000000018E-2</v>
      </c>
      <c r="J75" s="33">
        <v>0</v>
      </c>
      <c r="K75" s="33">
        <f t="shared" ref="K75" si="28">J75</f>
        <v>0</v>
      </c>
      <c r="L75" s="22">
        <f t="shared" ref="L75:L77" si="29">I75*100/E75</f>
        <v>1.4084507042253533</v>
      </c>
      <c r="M75" s="33">
        <v>0.05</v>
      </c>
      <c r="N75" s="223">
        <v>0.01</v>
      </c>
      <c r="O75" s="4"/>
      <c r="P75" s="197"/>
    </row>
    <row r="76" spans="1:16" x14ac:dyDescent="0.25">
      <c r="A76" s="235"/>
      <c r="B76" s="18" t="s">
        <v>76</v>
      </c>
      <c r="C76" s="31"/>
      <c r="D76" s="33"/>
      <c r="E76" s="33"/>
      <c r="F76" s="33"/>
      <c r="G76" s="61"/>
      <c r="H76" s="33"/>
      <c r="I76" s="3"/>
      <c r="J76" s="33"/>
      <c r="K76" s="33"/>
      <c r="L76" s="39"/>
      <c r="M76" s="33"/>
      <c r="N76" s="224"/>
      <c r="O76" s="1"/>
      <c r="P76" s="197"/>
    </row>
    <row r="77" spans="1:16" ht="26.25" customHeight="1" x14ac:dyDescent="0.25">
      <c r="A77" s="235">
        <v>42</v>
      </c>
      <c r="B77" s="6" t="s">
        <v>77</v>
      </c>
      <c r="C77" s="33">
        <v>59.6</v>
      </c>
      <c r="D77" s="33">
        <v>159.87</v>
      </c>
      <c r="E77" s="33">
        <v>1.19</v>
      </c>
      <c r="F77" s="33">
        <f>D77</f>
        <v>159.87</v>
      </c>
      <c r="G77" s="33">
        <v>159.87</v>
      </c>
      <c r="H77" s="33">
        <f>(D77-G77)*10000*C77/1000000</f>
        <v>0</v>
      </c>
      <c r="I77" s="33">
        <f>E77-H77</f>
        <v>1.19</v>
      </c>
      <c r="J77" s="33">
        <v>0.02</v>
      </c>
      <c r="K77" s="33">
        <f>J77</f>
        <v>0.02</v>
      </c>
      <c r="L77" s="39">
        <f t="shared" si="29"/>
        <v>100</v>
      </c>
      <c r="M77" s="33">
        <v>0.01</v>
      </c>
      <c r="N77" s="223">
        <v>0</v>
      </c>
      <c r="O77" s="2"/>
      <c r="P77" s="197"/>
    </row>
    <row r="78" spans="1:16" x14ac:dyDescent="0.25">
      <c r="A78" s="235"/>
      <c r="B78" s="18" t="s">
        <v>78</v>
      </c>
      <c r="C78" s="31"/>
      <c r="D78" s="33"/>
      <c r="E78" s="33"/>
      <c r="F78" s="33"/>
      <c r="G78" s="61"/>
      <c r="H78" s="33"/>
      <c r="I78" s="33"/>
      <c r="J78" s="33"/>
      <c r="K78" s="33"/>
      <c r="L78" s="40"/>
      <c r="M78" s="33"/>
      <c r="N78" s="224"/>
      <c r="O78" s="1"/>
      <c r="P78" s="197"/>
    </row>
    <row r="79" spans="1:16" x14ac:dyDescent="0.25">
      <c r="A79" s="35"/>
      <c r="B79" s="62" t="s">
        <v>81</v>
      </c>
      <c r="C79" s="203">
        <f>C25+C33+C38+C43+C55+C69+C73+C75+C77</f>
        <v>6101.0440000000008</v>
      </c>
      <c r="D79" s="3"/>
      <c r="E79" s="20">
        <f>E25+E33+E38+E43+E55+E69+E73+E75+E77</f>
        <v>108.95400000000001</v>
      </c>
      <c r="F79" s="20"/>
      <c r="G79" s="20"/>
      <c r="H79" s="20">
        <f>H25+H33+H38+H43+H55+H69+H73+H75+H77</f>
        <v>22.610397999999904</v>
      </c>
      <c r="I79" s="24">
        <f>I25+I33+I38+I43+I55+I69+I73+I75+I77</f>
        <v>84.643602000000087</v>
      </c>
      <c r="J79" s="20"/>
      <c r="K79" s="20"/>
      <c r="L79" s="20">
        <f>I79*100/E79</f>
        <v>77.687466270169139</v>
      </c>
      <c r="M79" s="52"/>
      <c r="N79" s="224"/>
      <c r="O79" s="201"/>
      <c r="P79" s="197"/>
    </row>
    <row r="80" spans="1:16" x14ac:dyDescent="0.25">
      <c r="A80" s="77"/>
      <c r="B80" s="242" t="s">
        <v>88</v>
      </c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24"/>
      <c r="O80" s="1"/>
      <c r="P80" s="197"/>
    </row>
    <row r="81" spans="1:16" s="26" customFormat="1" x14ac:dyDescent="0.25">
      <c r="A81" s="78">
        <v>1</v>
      </c>
      <c r="B81" s="76" t="s">
        <v>89</v>
      </c>
      <c r="C81" s="79">
        <v>116.98</v>
      </c>
      <c r="D81" s="79">
        <v>176.4</v>
      </c>
      <c r="E81" s="79">
        <v>2.36</v>
      </c>
      <c r="F81" s="3">
        <f t="shared" ref="F81:F83" si="30">D81</f>
        <v>176.4</v>
      </c>
      <c r="G81" s="3">
        <v>175.6</v>
      </c>
      <c r="H81" s="3">
        <f>(D81-G81)*10000*C81/1000000</f>
        <v>0.93584000000001344</v>
      </c>
      <c r="I81" s="3">
        <f>E81-H81</f>
        <v>1.4241599999999863</v>
      </c>
      <c r="J81" s="79">
        <v>0.02</v>
      </c>
      <c r="K81" s="79">
        <f>J81</f>
        <v>0.02</v>
      </c>
      <c r="L81" s="22">
        <f t="shared" ref="L81:L83" si="31">I81*100/E81</f>
        <v>60.345762711863827</v>
      </c>
      <c r="M81" s="79"/>
      <c r="N81" s="223">
        <v>0</v>
      </c>
      <c r="O81" s="202"/>
      <c r="P81" s="45"/>
    </row>
    <row r="82" spans="1:16" x14ac:dyDescent="0.25">
      <c r="A82" s="80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30"/>
        <v>169.5</v>
      </c>
      <c r="G82" s="3">
        <v>169.34</v>
      </c>
      <c r="H82" s="3">
        <f>(D82-G82)*10000*C82/1000000</f>
        <v>0.54239999999998845</v>
      </c>
      <c r="I82" s="3">
        <f>E82-H82</f>
        <v>3.5176000000000114</v>
      </c>
      <c r="J82" s="13">
        <v>4.2000000000000003E-2</v>
      </c>
      <c r="K82" s="13">
        <f>J82</f>
        <v>4.2000000000000003E-2</v>
      </c>
      <c r="L82" s="22">
        <f t="shared" si="31"/>
        <v>86.640394088670234</v>
      </c>
      <c r="M82" s="3"/>
      <c r="N82" s="223">
        <v>0.23</v>
      </c>
      <c r="O82" s="197"/>
      <c r="P82" s="197"/>
    </row>
    <row r="83" spans="1:16" x14ac:dyDescent="0.25">
      <c r="A83" s="80">
        <v>3</v>
      </c>
      <c r="B83" s="12" t="s">
        <v>91</v>
      </c>
      <c r="C83" s="3">
        <v>40.200000000000003</v>
      </c>
      <c r="D83" s="3">
        <v>180.1</v>
      </c>
      <c r="E83" s="3">
        <v>1</v>
      </c>
      <c r="F83" s="3">
        <f t="shared" si="30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2">
        <f t="shared" si="31"/>
        <v>27.640000000000686</v>
      </c>
      <c r="M83" s="3"/>
      <c r="N83" s="223">
        <v>0</v>
      </c>
      <c r="O83" s="197"/>
      <c r="P83" s="197"/>
    </row>
    <row r="84" spans="1:16" x14ac:dyDescent="0.25">
      <c r="A84" s="81"/>
      <c r="B84" s="82"/>
      <c r="C84" s="20"/>
      <c r="D84" s="20"/>
      <c r="E84" s="20">
        <f>SUM(E81:E83)</f>
        <v>7.42</v>
      </c>
      <c r="F84" s="20"/>
      <c r="G84" s="83"/>
      <c r="H84" s="20">
        <f>SUM(H81:H83)</f>
        <v>2.2018399999999949</v>
      </c>
      <c r="I84" s="20">
        <f>SUM(I81:I83)</f>
        <v>5.2181600000000046</v>
      </c>
      <c r="J84" s="20"/>
      <c r="K84" s="20"/>
      <c r="L84" s="24">
        <f>I84*100/E84</f>
        <v>70.325606469002764</v>
      </c>
      <c r="M84" s="20"/>
      <c r="N84" s="224"/>
      <c r="O84" s="197"/>
      <c r="P84" s="197"/>
    </row>
    <row r="85" spans="1:16" x14ac:dyDescent="0.25">
      <c r="A85" s="41"/>
      <c r="B85" s="42" t="s">
        <v>82</v>
      </c>
      <c r="C85" s="28"/>
      <c r="D85" s="28"/>
      <c r="E85" s="28"/>
      <c r="F85" s="28"/>
      <c r="G85" s="28"/>
      <c r="H85" s="28"/>
      <c r="I85" s="28"/>
      <c r="J85" s="28"/>
      <c r="K85" s="28"/>
      <c r="L85" s="43"/>
      <c r="M85" s="44" t="s">
        <v>52</v>
      </c>
      <c r="N85" s="41" t="s">
        <v>52</v>
      </c>
    </row>
    <row r="86" spans="1:16" x14ac:dyDescent="0.25">
      <c r="N86" s="225"/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67" activePane="bottomRight" state="frozen"/>
      <selection pane="topRight" activeCell="N1" sqref="N1"/>
      <selection pane="bottomLeft" activeCell="A10" sqref="A10"/>
      <selection pane="bottomRight" activeCell="B5" sqref="B5:M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5.4257812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89" t="s">
        <v>52</v>
      </c>
      <c r="B5" s="266" t="s">
        <v>0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15" ht="12" customHeight="1" x14ac:dyDescent="0.25">
      <c r="A6" s="89"/>
      <c r="B6" s="266" t="s">
        <v>84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</row>
    <row r="7" spans="1:15" ht="10.5" customHeight="1" x14ac:dyDescent="0.25">
      <c r="A7" s="89"/>
      <c r="B7" s="267" t="str">
        <f>Лист1!B7</f>
        <v>станом на 10 березня 2026р.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25"/>
    </row>
    <row r="8" spans="1:15" ht="12.75" customHeight="1" x14ac:dyDescent="0.25">
      <c r="A8" s="90"/>
      <c r="B8" s="27"/>
      <c r="C8" s="256" t="s">
        <v>2</v>
      </c>
      <c r="D8" s="257"/>
      <c r="E8" s="258"/>
      <c r="F8" s="259" t="s">
        <v>3</v>
      </c>
      <c r="G8" s="260"/>
      <c r="H8" s="261"/>
      <c r="I8" s="261"/>
      <c r="J8" s="261"/>
      <c r="K8" s="262"/>
      <c r="L8" s="236" t="s">
        <v>4</v>
      </c>
      <c r="M8" s="263" t="s">
        <v>5</v>
      </c>
      <c r="N8" s="236" t="s">
        <v>98</v>
      </c>
    </row>
    <row r="9" spans="1:15" x14ac:dyDescent="0.25">
      <c r="A9" s="91"/>
      <c r="B9" s="252" t="s">
        <v>6</v>
      </c>
      <c r="C9" s="92" t="s">
        <v>7</v>
      </c>
      <c r="D9" s="63" t="s">
        <v>8</v>
      </c>
      <c r="E9" s="63" t="s">
        <v>9</v>
      </c>
      <c r="F9" s="64" t="s">
        <v>10</v>
      </c>
      <c r="G9" s="63" t="s">
        <v>11</v>
      </c>
      <c r="H9" s="63" t="s">
        <v>12</v>
      </c>
      <c r="I9" s="64" t="s">
        <v>13</v>
      </c>
      <c r="J9" s="63" t="s">
        <v>14</v>
      </c>
      <c r="K9" s="236" t="s">
        <v>83</v>
      </c>
      <c r="L9" s="237"/>
      <c r="M9" s="264"/>
      <c r="N9" s="237"/>
    </row>
    <row r="10" spans="1:15" x14ac:dyDescent="0.25">
      <c r="A10" s="91"/>
      <c r="B10" s="252"/>
      <c r="C10" s="93"/>
      <c r="D10" s="94"/>
      <c r="E10" s="86" t="s">
        <v>15</v>
      </c>
      <c r="F10" s="64" t="s">
        <v>16</v>
      </c>
      <c r="G10" s="86" t="s">
        <v>17</v>
      </c>
      <c r="H10" s="86" t="s">
        <v>18</v>
      </c>
      <c r="I10" s="64"/>
      <c r="J10" s="85" t="s">
        <v>19</v>
      </c>
      <c r="K10" s="237"/>
      <c r="L10" s="237"/>
      <c r="M10" s="264"/>
      <c r="N10" s="237"/>
    </row>
    <row r="11" spans="1:15" x14ac:dyDescent="0.25">
      <c r="A11" s="91"/>
      <c r="B11" s="93"/>
      <c r="C11" s="93"/>
      <c r="D11" s="94"/>
      <c r="E11" s="72"/>
      <c r="F11" s="64" t="s">
        <v>17</v>
      </c>
      <c r="G11" s="86"/>
      <c r="H11" s="72"/>
      <c r="I11" s="28"/>
      <c r="J11" s="86"/>
      <c r="K11" s="237"/>
      <c r="L11" s="237"/>
      <c r="M11" s="264"/>
      <c r="N11" s="237"/>
    </row>
    <row r="12" spans="1:15" ht="15" customHeight="1" x14ac:dyDescent="0.25">
      <c r="A12" s="95"/>
      <c r="B12" s="29"/>
      <c r="C12" s="29" t="s">
        <v>20</v>
      </c>
      <c r="D12" s="96" t="s">
        <v>21</v>
      </c>
      <c r="E12" s="87" t="s">
        <v>22</v>
      </c>
      <c r="F12" s="74" t="s">
        <v>21</v>
      </c>
      <c r="G12" s="87" t="s">
        <v>21</v>
      </c>
      <c r="H12" s="87" t="s">
        <v>22</v>
      </c>
      <c r="I12" s="64" t="s">
        <v>22</v>
      </c>
      <c r="J12" s="87" t="s">
        <v>23</v>
      </c>
      <c r="K12" s="255"/>
      <c r="L12" s="255"/>
      <c r="M12" s="265"/>
      <c r="N12" s="208">
        <f>Лист1!N12</f>
        <v>46084</v>
      </c>
    </row>
    <row r="13" spans="1:15" ht="12" customHeight="1" x14ac:dyDescent="0.25">
      <c r="A13" s="90">
        <v>1</v>
      </c>
      <c r="B13" s="97">
        <v>2</v>
      </c>
      <c r="C13" s="97">
        <v>3</v>
      </c>
      <c r="D13" s="97">
        <v>4</v>
      </c>
      <c r="E13" s="97">
        <v>5</v>
      </c>
      <c r="F13" s="97">
        <v>6</v>
      </c>
      <c r="G13" s="98">
        <v>7</v>
      </c>
      <c r="H13" s="97">
        <v>8</v>
      </c>
      <c r="I13" s="97">
        <v>9</v>
      </c>
      <c r="J13" s="97">
        <v>10</v>
      </c>
      <c r="K13" s="97">
        <v>11</v>
      </c>
      <c r="L13" s="97">
        <v>12</v>
      </c>
      <c r="M13" s="99">
        <v>13</v>
      </c>
      <c r="N13" s="210">
        <v>14</v>
      </c>
    </row>
    <row r="14" spans="1:15" ht="11.25" customHeight="1" x14ac:dyDescent="0.25">
      <c r="A14" s="100"/>
      <c r="B14" s="101" t="s">
        <v>24</v>
      </c>
      <c r="C14" s="102"/>
      <c r="D14" s="103"/>
      <c r="E14" s="103"/>
      <c r="F14" s="103"/>
      <c r="G14" s="103"/>
      <c r="H14" s="103"/>
      <c r="I14" s="103"/>
      <c r="J14" s="103"/>
      <c r="K14" s="103"/>
      <c r="L14" s="10"/>
      <c r="M14" s="30"/>
      <c r="N14" s="222"/>
    </row>
    <row r="15" spans="1:15" s="5" customFormat="1" ht="14.1" customHeight="1" x14ac:dyDescent="0.25">
      <c r="A15" s="104">
        <v>1</v>
      </c>
      <c r="B15" s="9" t="s">
        <v>25</v>
      </c>
      <c r="C15" s="105">
        <v>315.79399999999998</v>
      </c>
      <c r="D15" s="3">
        <v>177</v>
      </c>
      <c r="E15" s="13">
        <v>8.24</v>
      </c>
      <c r="F15" s="3">
        <f>Лист1!F15</f>
        <v>177</v>
      </c>
      <c r="G15" s="3">
        <f>Лист1!G15</f>
        <v>176.8</v>
      </c>
      <c r="H15" s="3">
        <f>Лист1!H15</f>
        <v>0.63158799999996407</v>
      </c>
      <c r="I15" s="3">
        <f>E15-H15</f>
        <v>7.6084120000000359</v>
      </c>
      <c r="J15" s="3">
        <f>Лист1!J15</f>
        <v>1</v>
      </c>
      <c r="K15" s="3">
        <f>J15</f>
        <v>1</v>
      </c>
      <c r="L15" s="36">
        <f t="shared" ref="L15:L24" si="0">I15*100/E15</f>
        <v>92.335097087379069</v>
      </c>
      <c r="M15" s="106">
        <v>0.35</v>
      </c>
      <c r="N15" s="228">
        <f>Лист1!N15</f>
        <v>-0.05</v>
      </c>
      <c r="O15" s="233"/>
    </row>
    <row r="16" spans="1:15" s="5" customFormat="1" ht="14.1" customHeight="1" x14ac:dyDescent="0.25">
      <c r="A16" s="104">
        <v>2</v>
      </c>
      <c r="B16" s="9" t="s">
        <v>26</v>
      </c>
      <c r="C16" s="105">
        <v>120</v>
      </c>
      <c r="D16" s="3">
        <v>167.5</v>
      </c>
      <c r="E16" s="13">
        <v>3.44</v>
      </c>
      <c r="F16" s="3">
        <f t="shared" ref="F16:F24" si="1">D16</f>
        <v>167.5</v>
      </c>
      <c r="G16" s="3">
        <f>Лист1!G16</f>
        <v>167.55</v>
      </c>
      <c r="H16" s="3">
        <v>0</v>
      </c>
      <c r="I16" s="3">
        <f t="shared" ref="I16:I24" si="2">E16-H16</f>
        <v>3.44</v>
      </c>
      <c r="J16" s="3">
        <f>Лист1!J16</f>
        <v>3.89</v>
      </c>
      <c r="K16" s="3">
        <f t="shared" ref="K16:K24" si="3">J16</f>
        <v>3.89</v>
      </c>
      <c r="L16" s="36">
        <f t="shared" si="0"/>
        <v>100</v>
      </c>
      <c r="M16" s="106">
        <v>0.8</v>
      </c>
      <c r="N16" s="228">
        <f>Лист1!N16</f>
        <v>-0.01</v>
      </c>
      <c r="O16" s="233"/>
    </row>
    <row r="17" spans="1:33" s="5" customFormat="1" ht="14.1" customHeight="1" x14ac:dyDescent="0.25">
      <c r="A17" s="104">
        <v>3</v>
      </c>
      <c r="B17" s="10" t="s">
        <v>27</v>
      </c>
      <c r="C17" s="107">
        <v>220</v>
      </c>
      <c r="D17" s="3">
        <v>164</v>
      </c>
      <c r="E17" s="13">
        <v>1.5</v>
      </c>
      <c r="F17" s="3">
        <f t="shared" si="1"/>
        <v>164</v>
      </c>
      <c r="G17" s="3">
        <f>Лист1!G17</f>
        <v>164.06</v>
      </c>
      <c r="H17" s="3">
        <f>Лист1!H17</f>
        <v>-0.132000000000005</v>
      </c>
      <c r="I17" s="3">
        <f t="shared" si="2"/>
        <v>1.632000000000005</v>
      </c>
      <c r="J17" s="3">
        <f>Лист1!J17</f>
        <v>4.5</v>
      </c>
      <c r="K17" s="3">
        <f>J17</f>
        <v>4.5</v>
      </c>
      <c r="L17" s="36">
        <f t="shared" si="0"/>
        <v>108.80000000000034</v>
      </c>
      <c r="M17" s="106">
        <v>0.95</v>
      </c>
      <c r="N17" s="228">
        <f>Лист1!N17</f>
        <v>0.17</v>
      </c>
      <c r="O17" s="233"/>
    </row>
    <row r="18" spans="1:33" s="5" customFormat="1" ht="14.1" customHeight="1" x14ac:dyDescent="0.25">
      <c r="A18" s="104">
        <v>4</v>
      </c>
      <c r="B18" s="10" t="s">
        <v>28</v>
      </c>
      <c r="C18" s="107">
        <v>538.41999999999996</v>
      </c>
      <c r="D18" s="3">
        <v>157.5</v>
      </c>
      <c r="E18" s="13">
        <v>16.96</v>
      </c>
      <c r="F18" s="3">
        <f t="shared" si="1"/>
        <v>157.5</v>
      </c>
      <c r="G18" s="3">
        <f>Лист1!G18</f>
        <v>154.5</v>
      </c>
      <c r="H18" s="3">
        <f>Лист1!H18</f>
        <v>16.1526</v>
      </c>
      <c r="I18" s="3">
        <f>E18-H18</f>
        <v>0.80740000000000123</v>
      </c>
      <c r="J18" s="3">
        <f>Лист1!J18</f>
        <v>10</v>
      </c>
      <c r="K18" s="3">
        <f t="shared" si="3"/>
        <v>10</v>
      </c>
      <c r="L18" s="36">
        <f t="shared" si="0"/>
        <v>4.760613207547177</v>
      </c>
      <c r="M18" s="106">
        <v>1.5</v>
      </c>
      <c r="N18" s="228">
        <f>Лист1!N18</f>
        <v>0.04</v>
      </c>
      <c r="O18" s="233"/>
    </row>
    <row r="19" spans="1:33" s="5" customFormat="1" ht="14.1" customHeight="1" x14ac:dyDescent="0.25">
      <c r="A19" s="104">
        <v>5</v>
      </c>
      <c r="B19" s="10" t="s">
        <v>29</v>
      </c>
      <c r="C19" s="107">
        <v>165</v>
      </c>
      <c r="D19" s="3">
        <v>144.4</v>
      </c>
      <c r="E19" s="13">
        <v>2.42</v>
      </c>
      <c r="F19" s="3">
        <f t="shared" si="1"/>
        <v>144.4</v>
      </c>
      <c r="G19" s="3">
        <f>Лист1!G19</f>
        <v>144.52000000000001</v>
      </c>
      <c r="H19" s="183">
        <v>0</v>
      </c>
      <c r="I19" s="3">
        <f t="shared" si="2"/>
        <v>2.42</v>
      </c>
      <c r="J19" s="3">
        <f>Лист1!J19</f>
        <v>10</v>
      </c>
      <c r="K19" s="3">
        <f t="shared" si="3"/>
        <v>10</v>
      </c>
      <c r="L19" s="36">
        <f t="shared" si="0"/>
        <v>100</v>
      </c>
      <c r="M19" s="106">
        <v>1.7</v>
      </c>
      <c r="N19" s="228">
        <f>Лист1!N19</f>
        <v>0.02</v>
      </c>
      <c r="O19" s="233"/>
    </row>
    <row r="20" spans="1:33" s="5" customFormat="1" ht="14.1" customHeight="1" x14ac:dyDescent="0.25">
      <c r="A20" s="104">
        <v>6</v>
      </c>
      <c r="B20" s="10" t="s">
        <v>30</v>
      </c>
      <c r="C20" s="107">
        <v>71</v>
      </c>
      <c r="D20" s="3">
        <v>142.75</v>
      </c>
      <c r="E20" s="13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10</v>
      </c>
      <c r="K20" s="3">
        <f t="shared" si="3"/>
        <v>10</v>
      </c>
      <c r="L20" s="36">
        <f t="shared" si="0"/>
        <v>100</v>
      </c>
      <c r="M20" s="106">
        <v>1.8</v>
      </c>
      <c r="N20" s="228">
        <f>Лист1!N20</f>
        <v>0</v>
      </c>
      <c r="O20" s="233"/>
    </row>
    <row r="21" spans="1:33" s="5" customFormat="1" ht="14.1" customHeight="1" x14ac:dyDescent="0.25">
      <c r="A21" s="104">
        <v>7</v>
      </c>
      <c r="B21" s="9" t="s">
        <v>31</v>
      </c>
      <c r="C21" s="105">
        <v>327</v>
      </c>
      <c r="D21" s="3">
        <v>131.6</v>
      </c>
      <c r="E21" s="13">
        <v>3.27</v>
      </c>
      <c r="F21" s="3">
        <f>Лист1!F21</f>
        <v>131.6</v>
      </c>
      <c r="G21" s="3">
        <f>Лист1!G21</f>
        <v>131.57</v>
      </c>
      <c r="H21" s="3">
        <f>Лист1!H21</f>
        <v>9.8100000000003712E-2</v>
      </c>
      <c r="I21" s="3">
        <f t="shared" si="2"/>
        <v>3.1718999999999964</v>
      </c>
      <c r="J21" s="3">
        <f>Лист1!J21</f>
        <v>8.6300000000000008</v>
      </c>
      <c r="K21" s="3">
        <f t="shared" si="3"/>
        <v>8.6300000000000008</v>
      </c>
      <c r="L21" s="36">
        <f t="shared" si="0"/>
        <v>96.999999999999901</v>
      </c>
      <c r="M21" s="106">
        <v>2.25</v>
      </c>
      <c r="N21" s="228">
        <f>Лист1!N21</f>
        <v>0.02</v>
      </c>
      <c r="O21" s="233"/>
    </row>
    <row r="22" spans="1:33" s="5" customFormat="1" ht="14.1" customHeight="1" x14ac:dyDescent="0.25">
      <c r="A22" s="104">
        <v>8</v>
      </c>
      <c r="B22" s="11" t="s">
        <v>32</v>
      </c>
      <c r="C22" s="108">
        <v>70</v>
      </c>
      <c r="D22" s="3">
        <v>127.4</v>
      </c>
      <c r="E22" s="13">
        <v>1.75</v>
      </c>
      <c r="F22" s="3">
        <f t="shared" si="1"/>
        <v>127.4</v>
      </c>
      <c r="G22" s="3">
        <f>Лист1!G22</f>
        <v>127.45</v>
      </c>
      <c r="H22" s="3">
        <f>Лист1!H22</f>
        <v>-3.4999999999998012E-2</v>
      </c>
      <c r="I22" s="3">
        <f t="shared" si="2"/>
        <v>1.7849999999999979</v>
      </c>
      <c r="J22" s="3">
        <f>Лист1!J22</f>
        <v>8</v>
      </c>
      <c r="K22" s="3">
        <f t="shared" si="3"/>
        <v>8</v>
      </c>
      <c r="L22" s="36">
        <f t="shared" si="0"/>
        <v>101.99999999999989</v>
      </c>
      <c r="M22" s="106">
        <v>2.2999999999999998</v>
      </c>
      <c r="N22" s="228">
        <f>Лист1!N22</f>
        <v>0.1</v>
      </c>
      <c r="O22" s="233"/>
    </row>
    <row r="23" spans="1:33" s="5" customFormat="1" x14ac:dyDescent="0.25">
      <c r="A23" s="104">
        <v>9</v>
      </c>
      <c r="B23" s="6" t="s">
        <v>33</v>
      </c>
      <c r="C23" s="109">
        <v>638</v>
      </c>
      <c r="D23" s="3">
        <v>113.9</v>
      </c>
      <c r="E23" s="13">
        <v>15.7</v>
      </c>
      <c r="F23" s="3">
        <f>Лист1!F23</f>
        <v>113.9</v>
      </c>
      <c r="G23" s="3">
        <f>Лист1!G23</f>
        <v>113.78</v>
      </c>
      <c r="H23" s="3">
        <f>Лист1!H23</f>
        <v>0.76560000000002904</v>
      </c>
      <c r="I23" s="3">
        <f t="shared" si="2"/>
        <v>14.93439999999997</v>
      </c>
      <c r="J23" s="3">
        <f>Лист1!J23</f>
        <v>22.5</v>
      </c>
      <c r="K23" s="3">
        <f>J23</f>
        <v>22.5</v>
      </c>
      <c r="L23" s="36">
        <f t="shared" si="0"/>
        <v>95.123566878980711</v>
      </c>
      <c r="M23" s="106">
        <v>2.4500000000000002</v>
      </c>
      <c r="N23" s="228">
        <f>Лист1!N23</f>
        <v>0.16</v>
      </c>
      <c r="O23" s="233"/>
    </row>
    <row r="24" spans="1:33" s="5" customFormat="1" ht="24.75" x14ac:dyDescent="0.25">
      <c r="A24" s="104">
        <v>10</v>
      </c>
      <c r="B24" s="6" t="s">
        <v>34</v>
      </c>
      <c r="C24" s="110">
        <v>170</v>
      </c>
      <c r="D24" s="3">
        <v>99.81</v>
      </c>
      <c r="E24" s="13">
        <v>3.75</v>
      </c>
      <c r="F24" s="3">
        <f t="shared" si="1"/>
        <v>99.81</v>
      </c>
      <c r="G24" s="3">
        <f>Лист1!G24</f>
        <v>99.74</v>
      </c>
      <c r="H24" s="3">
        <f>Лист1!H24</f>
        <v>0.11900000000001255</v>
      </c>
      <c r="I24" s="3">
        <f t="shared" si="2"/>
        <v>3.6309999999999873</v>
      </c>
      <c r="J24" s="3">
        <f>Лист1!J24</f>
        <v>23</v>
      </c>
      <c r="K24" s="3">
        <f t="shared" si="3"/>
        <v>23</v>
      </c>
      <c r="L24" s="36">
        <f t="shared" si="0"/>
        <v>96.826666666666327</v>
      </c>
      <c r="M24" s="106">
        <v>2.5</v>
      </c>
      <c r="N24" s="228">
        <f>Лист1!N24</f>
        <v>-7.0000000000000007E-2</v>
      </c>
      <c r="O24" s="233"/>
    </row>
    <row r="25" spans="1:33" s="5" customFormat="1" ht="12" customHeight="1" x14ac:dyDescent="0.25">
      <c r="A25" s="104"/>
      <c r="B25" s="18" t="s">
        <v>35</v>
      </c>
      <c r="C25" s="31">
        <f>SUM(C15:C24)</f>
        <v>2635.2139999999999</v>
      </c>
      <c r="D25" s="19"/>
      <c r="E25" s="21">
        <f>SUM(E15:E24)</f>
        <v>58.59</v>
      </c>
      <c r="F25" s="19"/>
      <c r="G25" s="32"/>
      <c r="H25" s="21">
        <f>SUM(H15:H24)</f>
        <v>17.599888000000007</v>
      </c>
      <c r="I25" s="21">
        <f>SUM(I15:I24)</f>
        <v>40.990111999999989</v>
      </c>
      <c r="J25" s="19"/>
      <c r="K25" s="19"/>
      <c r="L25" s="24">
        <f>I25*100/E25</f>
        <v>69.96093531319336</v>
      </c>
      <c r="M25" s="111"/>
      <c r="N25" s="228"/>
      <c r="O25" s="233">
        <f>I25+H25-E25</f>
        <v>0</v>
      </c>
      <c r="AG25" s="205">
        <f>I25+H25-E25</f>
        <v>0</v>
      </c>
    </row>
    <row r="26" spans="1:33" s="5" customFormat="1" x14ac:dyDescent="0.25">
      <c r="A26" s="104"/>
      <c r="B26" s="8" t="s">
        <v>36</v>
      </c>
      <c r="C26" s="112"/>
      <c r="D26" s="23"/>
      <c r="E26" s="23"/>
      <c r="F26" s="23"/>
      <c r="G26" s="113"/>
      <c r="H26" s="23"/>
      <c r="I26" s="114"/>
      <c r="J26" s="114"/>
      <c r="K26" s="114"/>
      <c r="L26" s="115"/>
      <c r="M26" s="106"/>
      <c r="N26" s="228"/>
      <c r="O26" s="233"/>
    </row>
    <row r="27" spans="1:33" s="5" customFormat="1" ht="14.1" customHeight="1" x14ac:dyDescent="0.25">
      <c r="A27" s="35">
        <v>11</v>
      </c>
      <c r="B27" s="6" t="s">
        <v>38</v>
      </c>
      <c r="C27" s="116">
        <v>137</v>
      </c>
      <c r="D27" s="3">
        <v>191.61</v>
      </c>
      <c r="E27" s="13">
        <v>1.4039999999999999</v>
      </c>
      <c r="F27" s="3">
        <f t="shared" ref="F27:F28" si="4">D27</f>
        <v>191.61</v>
      </c>
      <c r="G27" s="3">
        <f>Лист1!G27</f>
        <v>191.66</v>
      </c>
      <c r="H27" s="13">
        <f>Лист1!H27</f>
        <v>-4.6000000000000041E-2</v>
      </c>
      <c r="I27" s="3">
        <f>E27-H27</f>
        <v>1.45</v>
      </c>
      <c r="J27" s="3">
        <f>Лист1!J27</f>
        <v>0.15</v>
      </c>
      <c r="K27" s="3">
        <f t="shared" ref="K27:K32" si="5">J27</f>
        <v>0.15</v>
      </c>
      <c r="L27" s="36">
        <f>I27*100/E27</f>
        <v>103.27635327635328</v>
      </c>
      <c r="M27" s="106">
        <v>0.15</v>
      </c>
      <c r="N27" s="228">
        <f>Лист1!N27</f>
        <v>0.45</v>
      </c>
      <c r="O27" s="233"/>
    </row>
    <row r="28" spans="1:33" s="5" customFormat="1" ht="14.1" customHeight="1" x14ac:dyDescent="0.25">
      <c r="A28" s="35">
        <v>12</v>
      </c>
      <c r="B28" s="6" t="s">
        <v>39</v>
      </c>
      <c r="C28" s="116">
        <v>88</v>
      </c>
      <c r="D28" s="3">
        <v>203</v>
      </c>
      <c r="E28" s="13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6">
        <f>I28*100/E28</f>
        <v>80.769230769230759</v>
      </c>
      <c r="M28" s="106">
        <v>0.02</v>
      </c>
      <c r="N28" s="228">
        <f>Лист1!N28</f>
        <v>0</v>
      </c>
      <c r="O28" s="233"/>
    </row>
    <row r="29" spans="1:33" s="5" customFormat="1" ht="14.1" customHeight="1" x14ac:dyDescent="0.25">
      <c r="A29" s="104">
        <v>13</v>
      </c>
      <c r="B29" s="9" t="s">
        <v>40</v>
      </c>
      <c r="C29" s="105">
        <v>234</v>
      </c>
      <c r="D29" s="117">
        <v>182.5</v>
      </c>
      <c r="E29" s="118">
        <v>3.93</v>
      </c>
      <c r="F29" s="3">
        <f t="shared" ref="F29:F32" si="7">D29</f>
        <v>182.5</v>
      </c>
      <c r="G29" s="3">
        <f>Лист1!G29</f>
        <v>182.52</v>
      </c>
      <c r="H29" s="3">
        <v>0</v>
      </c>
      <c r="I29" s="3">
        <f t="shared" si="6"/>
        <v>3.93</v>
      </c>
      <c r="J29" s="3">
        <f>Лист1!J29</f>
        <v>0.16</v>
      </c>
      <c r="K29" s="3">
        <f t="shared" si="5"/>
        <v>0.16</v>
      </c>
      <c r="L29" s="36">
        <f t="shared" ref="L29:L31" si="8">I29*100/E29</f>
        <v>100</v>
      </c>
      <c r="M29" s="106">
        <v>0.21</v>
      </c>
      <c r="N29" s="228">
        <f>Лист1!N29</f>
        <v>0.01</v>
      </c>
      <c r="O29" s="233"/>
    </row>
    <row r="30" spans="1:33" s="5" customFormat="1" ht="14.1" customHeight="1" x14ac:dyDescent="0.25">
      <c r="A30" s="104">
        <v>14</v>
      </c>
      <c r="B30" s="119" t="s">
        <v>41</v>
      </c>
      <c r="C30" s="120">
        <v>65</v>
      </c>
      <c r="D30" s="3">
        <v>192.5</v>
      </c>
      <c r="E30" s="13">
        <v>1.07</v>
      </c>
      <c r="F30" s="3">
        <f t="shared" si="7"/>
        <v>192.5</v>
      </c>
      <c r="G30" s="3">
        <f>Лист1!G30</f>
        <v>192.1</v>
      </c>
      <c r="H30" s="3">
        <f>Лист1!H30</f>
        <v>0.26000000000000367</v>
      </c>
      <c r="I30" s="3">
        <f t="shared" si="6"/>
        <v>0.80999999999999639</v>
      </c>
      <c r="J30" s="3">
        <f>Лист1!J30</f>
        <v>0.01</v>
      </c>
      <c r="K30" s="3">
        <f t="shared" si="5"/>
        <v>0.01</v>
      </c>
      <c r="L30" s="36">
        <f t="shared" si="8"/>
        <v>75.700934579438922</v>
      </c>
      <c r="M30" s="106">
        <v>0.01</v>
      </c>
      <c r="N30" s="228">
        <f>Лист1!N30</f>
        <v>0.02</v>
      </c>
      <c r="O30" s="233"/>
    </row>
    <row r="31" spans="1:33" s="5" customFormat="1" ht="14.1" customHeight="1" x14ac:dyDescent="0.25">
      <c r="A31" s="104">
        <v>15</v>
      </c>
      <c r="B31" s="11" t="s">
        <v>42</v>
      </c>
      <c r="C31" s="108">
        <v>97</v>
      </c>
      <c r="D31" s="3">
        <v>179.1</v>
      </c>
      <c r="E31" s="13">
        <v>1.75</v>
      </c>
      <c r="F31" s="3">
        <f t="shared" si="7"/>
        <v>179.1</v>
      </c>
      <c r="G31" s="3">
        <f>Лист1!G31</f>
        <v>179.16</v>
      </c>
      <c r="H31" s="3">
        <v>0</v>
      </c>
      <c r="I31" s="3">
        <f t="shared" si="6"/>
        <v>1.75</v>
      </c>
      <c r="J31" s="3">
        <f>Лист1!J31</f>
        <v>0.21</v>
      </c>
      <c r="K31" s="3">
        <f t="shared" si="5"/>
        <v>0.21</v>
      </c>
      <c r="L31" s="36">
        <f t="shared" si="8"/>
        <v>100</v>
      </c>
      <c r="M31" s="106">
        <v>0.22</v>
      </c>
      <c r="N31" s="228">
        <f>Лист1!N31</f>
        <v>0.01</v>
      </c>
      <c r="O31" s="233"/>
    </row>
    <row r="32" spans="1:33" s="5" customFormat="1" ht="14.1" customHeight="1" x14ac:dyDescent="0.25">
      <c r="A32" s="104">
        <v>16</v>
      </c>
      <c r="B32" s="11" t="s">
        <v>43</v>
      </c>
      <c r="C32" s="121">
        <v>95</v>
      </c>
      <c r="D32" s="122">
        <v>174.03</v>
      </c>
      <c r="E32" s="123">
        <v>1.03</v>
      </c>
      <c r="F32" s="3">
        <f t="shared" si="7"/>
        <v>174.03</v>
      </c>
      <c r="G32" s="3">
        <f>Лист1!G32</f>
        <v>174.09</v>
      </c>
      <c r="H32" s="3">
        <v>0</v>
      </c>
      <c r="I32" s="3">
        <f t="shared" si="6"/>
        <v>1.03</v>
      </c>
      <c r="J32" s="3">
        <f>Лист1!J32</f>
        <v>0.23</v>
      </c>
      <c r="K32" s="122">
        <f t="shared" si="5"/>
        <v>0.23</v>
      </c>
      <c r="L32" s="36">
        <f>I32*100/E32</f>
        <v>100</v>
      </c>
      <c r="M32" s="106">
        <v>0.26</v>
      </c>
      <c r="N32" s="228">
        <f>Лист1!N32</f>
        <v>0.01</v>
      </c>
      <c r="O32" s="233"/>
    </row>
    <row r="33" spans="1:33" s="5" customFormat="1" ht="14.1" customHeight="1" x14ac:dyDescent="0.25">
      <c r="A33" s="104"/>
      <c r="B33" s="18" t="s">
        <v>35</v>
      </c>
      <c r="C33" s="124">
        <f>SUM(C27:C32)</f>
        <v>716</v>
      </c>
      <c r="D33" s="19"/>
      <c r="E33" s="21">
        <f>E27+E28+E29+E30+E31+E32</f>
        <v>10.484</v>
      </c>
      <c r="F33" s="20"/>
      <c r="G33" s="37"/>
      <c r="H33" s="21">
        <f>H27+H28+H29+H30+H31+H32</f>
        <v>0.46400000000000363</v>
      </c>
      <c r="I33" s="21">
        <f>I27+I28+I29+I30+I31+I32</f>
        <v>10.019999999999994</v>
      </c>
      <c r="J33" s="20"/>
      <c r="K33" s="20"/>
      <c r="L33" s="24">
        <f>I33*100/E33</f>
        <v>95.574208317436046</v>
      </c>
      <c r="M33" s="125"/>
      <c r="N33" s="228"/>
      <c r="O33" s="233">
        <f>I33+H33-E33</f>
        <v>0</v>
      </c>
      <c r="AG33" s="205">
        <f>I33+H33-E33</f>
        <v>0</v>
      </c>
    </row>
    <row r="34" spans="1:33" s="5" customFormat="1" ht="14.1" customHeight="1" x14ac:dyDescent="0.25">
      <c r="A34" s="104"/>
      <c r="B34" s="126" t="s">
        <v>44</v>
      </c>
      <c r="C34" s="112"/>
      <c r="D34" s="127"/>
      <c r="E34" s="127"/>
      <c r="F34" s="127"/>
      <c r="G34" s="128"/>
      <c r="H34" s="127"/>
      <c r="I34" s="127"/>
      <c r="J34" s="114"/>
      <c r="K34" s="114"/>
      <c r="L34" s="129"/>
      <c r="M34" s="127"/>
      <c r="N34" s="228"/>
      <c r="O34" s="233"/>
    </row>
    <row r="35" spans="1:33" s="5" customFormat="1" ht="14.1" customHeight="1" x14ac:dyDescent="0.25">
      <c r="A35" s="104">
        <v>17</v>
      </c>
      <c r="B35" s="9" t="s">
        <v>45</v>
      </c>
      <c r="C35" s="105">
        <v>57</v>
      </c>
      <c r="D35" s="117">
        <v>189.5</v>
      </c>
      <c r="E35" s="118">
        <v>1.19</v>
      </c>
      <c r="F35" s="3">
        <f t="shared" ref="F35:F37" si="9">D35</f>
        <v>189.5</v>
      </c>
      <c r="G35" s="117">
        <f>Лист1!G35</f>
        <v>189.51</v>
      </c>
      <c r="H35" s="13">
        <f>Лист1!H35</f>
        <v>-5.699999999994816E-3</v>
      </c>
      <c r="I35" s="3">
        <f>E35-H35</f>
        <v>1.1956999999999947</v>
      </c>
      <c r="J35" s="3">
        <f>Лист1!J35</f>
        <v>0.04</v>
      </c>
      <c r="K35" s="3">
        <f>J35</f>
        <v>0.04</v>
      </c>
      <c r="L35" s="36">
        <f t="shared" ref="L35:L37" si="10">I35*100/E35</f>
        <v>100.47899159663821</v>
      </c>
      <c r="M35" s="106">
        <v>0.05</v>
      </c>
      <c r="N35" s="228">
        <f>Лист1!N35</f>
        <v>0.02</v>
      </c>
      <c r="O35" s="233"/>
    </row>
    <row r="36" spans="1:33" s="5" customFormat="1" ht="14.1" customHeight="1" x14ac:dyDescent="0.25">
      <c r="A36" s="104">
        <v>18</v>
      </c>
      <c r="B36" s="119" t="s">
        <v>46</v>
      </c>
      <c r="C36" s="120">
        <v>104</v>
      </c>
      <c r="D36" s="3">
        <v>185.5</v>
      </c>
      <c r="E36" s="13">
        <v>1.83</v>
      </c>
      <c r="F36" s="3">
        <f t="shared" si="9"/>
        <v>185.5</v>
      </c>
      <c r="G36" s="117">
        <f>Лист1!G36</f>
        <v>185.52</v>
      </c>
      <c r="H36" s="13">
        <f>Лист1!H36</f>
        <v>-2.080000000001064E-2</v>
      </c>
      <c r="I36" s="3">
        <f>E36-H36</f>
        <v>1.8508000000000107</v>
      </c>
      <c r="J36" s="3">
        <f>Лист1!J36</f>
        <v>0.05</v>
      </c>
      <c r="K36" s="3">
        <f>J36</f>
        <v>0.05</v>
      </c>
      <c r="L36" s="36">
        <f t="shared" si="10"/>
        <v>101.1366120218585</v>
      </c>
      <c r="M36" s="106">
        <v>0.06</v>
      </c>
      <c r="N36" s="228">
        <f>Лист1!N36</f>
        <v>0.01</v>
      </c>
      <c r="O36" s="233"/>
    </row>
    <row r="37" spans="1:33" s="5" customFormat="1" ht="14.1" customHeight="1" x14ac:dyDescent="0.25">
      <c r="A37" s="104">
        <v>19</v>
      </c>
      <c r="B37" s="12" t="s">
        <v>47</v>
      </c>
      <c r="C37" s="121">
        <v>64</v>
      </c>
      <c r="D37" s="122">
        <v>180.6</v>
      </c>
      <c r="E37" s="123">
        <v>1.02</v>
      </c>
      <c r="F37" s="3">
        <f t="shared" si="9"/>
        <v>180.6</v>
      </c>
      <c r="G37" s="117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0.1</v>
      </c>
      <c r="K37" s="122">
        <f>J37</f>
        <v>0.1</v>
      </c>
      <c r="L37" s="36">
        <f t="shared" si="10"/>
        <v>96.862745098040278</v>
      </c>
      <c r="M37" s="106">
        <v>0.06</v>
      </c>
      <c r="N37" s="228">
        <f>Лист1!N37</f>
        <v>0</v>
      </c>
      <c r="O37" s="233"/>
    </row>
    <row r="38" spans="1:33" s="5" customFormat="1" ht="14.1" customHeight="1" x14ac:dyDescent="0.25">
      <c r="A38" s="104"/>
      <c r="B38" s="18" t="s">
        <v>35</v>
      </c>
      <c r="C38" s="124">
        <f>SUM(C35:C37)</f>
        <v>225</v>
      </c>
      <c r="D38" s="19"/>
      <c r="E38" s="21">
        <f>SUM(E35:E37)</f>
        <v>4.04</v>
      </c>
      <c r="F38" s="20"/>
      <c r="G38" s="37"/>
      <c r="H38" s="21">
        <f>SUM(H35:H37)</f>
        <v>5.4999999999836291E-3</v>
      </c>
      <c r="I38" s="21">
        <f>SUM(I35:I37)</f>
        <v>4.0345000000000164</v>
      </c>
      <c r="J38" s="20"/>
      <c r="K38" s="20"/>
      <c r="L38" s="24">
        <f>I38*100/E38</f>
        <v>99.863861386139021</v>
      </c>
      <c r="M38" s="125"/>
      <c r="N38" s="228"/>
      <c r="O38" s="233">
        <f>I38+H38-E38</f>
        <v>0</v>
      </c>
      <c r="AG38" s="205">
        <f>I38+H38-E38</f>
        <v>0</v>
      </c>
    </row>
    <row r="39" spans="1:33" s="5" customFormat="1" ht="14.1" customHeight="1" x14ac:dyDescent="0.25">
      <c r="A39" s="104"/>
      <c r="B39" s="8" t="s">
        <v>48</v>
      </c>
      <c r="C39" s="112"/>
      <c r="D39" s="114"/>
      <c r="E39" s="114"/>
      <c r="F39" s="114"/>
      <c r="G39" s="130"/>
      <c r="H39" s="114"/>
      <c r="I39" s="114"/>
      <c r="J39" s="114"/>
      <c r="K39" s="131"/>
      <c r="L39" s="36"/>
      <c r="M39" s="106"/>
      <c r="N39" s="228"/>
      <c r="O39" s="233"/>
    </row>
    <row r="40" spans="1:33" s="5" customFormat="1" ht="14.1" customHeight="1" x14ac:dyDescent="0.25">
      <c r="A40" s="104">
        <v>20</v>
      </c>
      <c r="B40" s="9" t="s">
        <v>49</v>
      </c>
      <c r="C40" s="105">
        <v>66.7</v>
      </c>
      <c r="D40" s="117">
        <v>182.5</v>
      </c>
      <c r="E40" s="118">
        <v>1.08</v>
      </c>
      <c r="F40" s="3">
        <f t="shared" ref="F40:F42" si="11">D40</f>
        <v>182.5</v>
      </c>
      <c r="G40" s="117">
        <f>Лист1!G40</f>
        <v>182.2</v>
      </c>
      <c r="H40" s="3">
        <f>Лист1!H40</f>
        <v>0.20010000000000761</v>
      </c>
      <c r="I40" s="3">
        <f>E40-H40</f>
        <v>0.87989999999999247</v>
      </c>
      <c r="J40" s="3">
        <f>Лист1!J40</f>
        <v>0.03</v>
      </c>
      <c r="K40" s="117">
        <f t="shared" ref="K40" si="12">J40</f>
        <v>0.03</v>
      </c>
      <c r="L40" s="36">
        <f t="shared" ref="L40:L42" si="13">I40*100/E40</f>
        <v>81.472222222221518</v>
      </c>
      <c r="M40" s="46">
        <v>0.04</v>
      </c>
      <c r="N40" s="228">
        <f>Лист1!N40</f>
        <v>0</v>
      </c>
      <c r="O40" s="233"/>
    </row>
    <row r="41" spans="1:33" s="5" customFormat="1" ht="14.1" customHeight="1" x14ac:dyDescent="0.25">
      <c r="A41" s="104">
        <v>21</v>
      </c>
      <c r="B41" s="119" t="s">
        <v>50</v>
      </c>
      <c r="C41" s="120">
        <v>62.8</v>
      </c>
      <c r="D41" s="3">
        <v>177</v>
      </c>
      <c r="E41" s="13">
        <v>1.41</v>
      </c>
      <c r="F41" s="3">
        <f t="shared" si="11"/>
        <v>177</v>
      </c>
      <c r="G41" s="117">
        <f>Лист1!G41</f>
        <v>176.62</v>
      </c>
      <c r="H41" s="3">
        <f>Лист1!H41</f>
        <v>0.23863999999999716</v>
      </c>
      <c r="I41" s="3">
        <f>E41-H41</f>
        <v>1.1713600000000028</v>
      </c>
      <c r="J41" s="3">
        <f>Лист1!J41</f>
        <v>0.03</v>
      </c>
      <c r="K41" s="117">
        <f>J41</f>
        <v>0.03</v>
      </c>
      <c r="L41" s="36">
        <f t="shared" si="13"/>
        <v>83.07517730496474</v>
      </c>
      <c r="M41" s="46">
        <v>0.05</v>
      </c>
      <c r="N41" s="228">
        <f>Лист1!N41</f>
        <v>0.02</v>
      </c>
      <c r="O41" s="233"/>
    </row>
    <row r="42" spans="1:33" s="5" customFormat="1" ht="14.1" customHeight="1" x14ac:dyDescent="0.25">
      <c r="A42" s="104">
        <v>22</v>
      </c>
      <c r="B42" s="11" t="s">
        <v>51</v>
      </c>
      <c r="C42" s="108">
        <v>56</v>
      </c>
      <c r="D42" s="122">
        <v>175.25</v>
      </c>
      <c r="E42" s="123">
        <v>1.17</v>
      </c>
      <c r="F42" s="3">
        <f t="shared" si="11"/>
        <v>175.25</v>
      </c>
      <c r="G42" s="117">
        <f>Лист1!G42</f>
        <v>175.12</v>
      </c>
      <c r="H42" s="3">
        <f>Лист1!H42</f>
        <v>7.279999999999745E-2</v>
      </c>
      <c r="I42" s="3">
        <f>E42-H42</f>
        <v>1.0972000000000024</v>
      </c>
      <c r="J42" s="3">
        <f>Лист1!J42</f>
        <v>0.03</v>
      </c>
      <c r="K42" s="117">
        <f>J42</f>
        <v>0.03</v>
      </c>
      <c r="L42" s="36">
        <f t="shared" si="13"/>
        <v>93.777777777777985</v>
      </c>
      <c r="M42" s="46">
        <v>0.06</v>
      </c>
      <c r="N42" s="228">
        <f>Лист1!N42</f>
        <v>0.02</v>
      </c>
      <c r="O42" s="233"/>
    </row>
    <row r="43" spans="1:33" s="5" customFormat="1" ht="14.1" customHeight="1" x14ac:dyDescent="0.25">
      <c r="A43" s="104"/>
      <c r="B43" s="18" t="s">
        <v>35</v>
      </c>
      <c r="C43" s="31">
        <f>SUM(C40:C42)</f>
        <v>185.5</v>
      </c>
      <c r="D43" s="3"/>
      <c r="E43" s="132">
        <f>SUM(E40:E42)</f>
        <v>3.66</v>
      </c>
      <c r="F43" s="133"/>
      <c r="G43" s="134" t="s">
        <v>52</v>
      </c>
      <c r="H43" s="21">
        <f>SUM(H40:H42)</f>
        <v>0.51154000000000222</v>
      </c>
      <c r="I43" s="21">
        <f>SUM(I40:I42)</f>
        <v>3.1484599999999974</v>
      </c>
      <c r="J43" s="20"/>
      <c r="K43" s="136"/>
      <c r="L43" s="24">
        <f>I43*100/E43</f>
        <v>86.023497267759481</v>
      </c>
      <c r="M43" s="137"/>
      <c r="N43" s="228"/>
      <c r="O43" s="233"/>
      <c r="AG43" s="205">
        <f>I43+H43-E43</f>
        <v>0</v>
      </c>
    </row>
    <row r="44" spans="1:33" s="5" customFormat="1" ht="14.1" customHeight="1" x14ac:dyDescent="0.25">
      <c r="A44" s="104"/>
      <c r="B44" s="7" t="s">
        <v>53</v>
      </c>
      <c r="C44" s="138"/>
      <c r="D44" s="114"/>
      <c r="E44" s="114"/>
      <c r="F44" s="114"/>
      <c r="G44" s="130"/>
      <c r="H44" s="114"/>
      <c r="I44" s="114"/>
      <c r="J44" s="114"/>
      <c r="K44" s="114"/>
      <c r="L44" s="115"/>
      <c r="M44" s="106"/>
      <c r="N44" s="228"/>
      <c r="O44" s="233"/>
    </row>
    <row r="45" spans="1:33" s="5" customFormat="1" ht="14.1" customHeight="1" x14ac:dyDescent="0.25">
      <c r="A45" s="104">
        <v>23</v>
      </c>
      <c r="B45" s="139" t="s">
        <v>54</v>
      </c>
      <c r="C45" s="140">
        <v>184</v>
      </c>
      <c r="D45" s="141">
        <v>212.5</v>
      </c>
      <c r="E45" s="13">
        <v>2.4700000000000002</v>
      </c>
      <c r="F45" s="3">
        <f t="shared" ref="F45:F48" si="14">D45</f>
        <v>212.5</v>
      </c>
      <c r="G45" s="117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6">
        <f t="shared" ref="L45:L54" si="16">I45*100/E45</f>
        <v>4.0485829959514206</v>
      </c>
      <c r="M45" s="106">
        <v>0.1</v>
      </c>
      <c r="N45" s="228">
        <f>Лист1!N45</f>
        <v>0</v>
      </c>
      <c r="O45" s="233"/>
    </row>
    <row r="46" spans="1:33" s="5" customFormat="1" ht="14.1" customHeight="1" x14ac:dyDescent="0.25">
      <c r="A46" s="104">
        <v>24</v>
      </c>
      <c r="B46" s="139" t="s">
        <v>55</v>
      </c>
      <c r="C46" s="142">
        <v>53</v>
      </c>
      <c r="D46" s="141">
        <v>195.5</v>
      </c>
      <c r="E46" s="13">
        <v>0.61</v>
      </c>
      <c r="F46" s="3">
        <f t="shared" si="14"/>
        <v>195.5</v>
      </c>
      <c r="G46" s="117">
        <f>Лист1!G46</f>
        <v>195.5</v>
      </c>
      <c r="H46" s="3">
        <f>Лист1!H46</f>
        <v>0</v>
      </c>
      <c r="I46" s="3">
        <f t="shared" ref="I46:I54" si="17">E46-H46</f>
        <v>0.61</v>
      </c>
      <c r="J46" s="3">
        <f>Лист1!J46</f>
        <v>0.15</v>
      </c>
      <c r="K46" s="3">
        <f>J46</f>
        <v>0.15</v>
      </c>
      <c r="L46" s="36">
        <f t="shared" si="16"/>
        <v>100</v>
      </c>
      <c r="M46" s="106">
        <v>0.15</v>
      </c>
      <c r="N46" s="228">
        <f>Лист1!N46</f>
        <v>0</v>
      </c>
      <c r="O46" s="233"/>
    </row>
    <row r="47" spans="1:33" s="5" customFormat="1" ht="14.1" customHeight="1" x14ac:dyDescent="0.25">
      <c r="A47" s="104">
        <v>25</v>
      </c>
      <c r="B47" s="139" t="s">
        <v>56</v>
      </c>
      <c r="C47" s="142">
        <v>159</v>
      </c>
      <c r="D47" s="141">
        <v>191.7</v>
      </c>
      <c r="E47" s="13">
        <v>1.74</v>
      </c>
      <c r="F47" s="3">
        <f t="shared" si="14"/>
        <v>191.7</v>
      </c>
      <c r="G47" s="117">
        <f>Лист1!G47</f>
        <v>191.67</v>
      </c>
      <c r="H47" s="3">
        <f>Лист1!H47</f>
        <v>0.09</v>
      </c>
      <c r="I47" s="3">
        <f t="shared" si="17"/>
        <v>1.65</v>
      </c>
      <c r="J47" s="3">
        <f>Лист1!J47</f>
        <v>0.15</v>
      </c>
      <c r="K47" s="3">
        <f t="shared" si="15"/>
        <v>0.15</v>
      </c>
      <c r="L47" s="36">
        <f t="shared" si="16"/>
        <v>94.827586206896555</v>
      </c>
      <c r="M47" s="106">
        <v>0.15</v>
      </c>
      <c r="N47" s="228">
        <f>Лист1!N47</f>
        <v>0.02</v>
      </c>
      <c r="O47" s="233"/>
    </row>
    <row r="48" spans="1:33" s="5" customFormat="1" ht="14.1" customHeight="1" x14ac:dyDescent="0.25">
      <c r="A48" s="104">
        <v>26</v>
      </c>
      <c r="B48" s="139" t="s">
        <v>57</v>
      </c>
      <c r="C48" s="142">
        <v>353</v>
      </c>
      <c r="D48" s="141">
        <v>189.5</v>
      </c>
      <c r="E48" s="13">
        <v>1.93</v>
      </c>
      <c r="F48" s="3">
        <f t="shared" si="14"/>
        <v>189.5</v>
      </c>
      <c r="G48" s="117">
        <f>Лист1!G48</f>
        <v>189.55</v>
      </c>
      <c r="H48" s="3">
        <f>Лист1!H48</f>
        <v>-0.17650000000004012</v>
      </c>
      <c r="I48" s="3">
        <f t="shared" si="17"/>
        <v>2.10650000000004</v>
      </c>
      <c r="J48" s="3">
        <f>Лист1!J48</f>
        <v>0.25</v>
      </c>
      <c r="K48" s="3">
        <f>J48</f>
        <v>0.25</v>
      </c>
      <c r="L48" s="36">
        <f t="shared" si="16"/>
        <v>109.14507772020934</v>
      </c>
      <c r="M48" s="106">
        <v>0.2</v>
      </c>
      <c r="N48" s="228">
        <f>Лист1!N48</f>
        <v>0.05</v>
      </c>
      <c r="O48" s="233"/>
    </row>
    <row r="49" spans="1:33" s="5" customFormat="1" ht="14.1" customHeight="1" x14ac:dyDescent="0.25">
      <c r="A49" s="143">
        <v>27</v>
      </c>
      <c r="B49" s="144" t="s">
        <v>58</v>
      </c>
      <c r="C49" s="142">
        <v>55.5</v>
      </c>
      <c r="D49" s="141">
        <v>186</v>
      </c>
      <c r="E49" s="118">
        <v>1.07</v>
      </c>
      <c r="F49" s="3">
        <f t="shared" ref="F49:F54" si="18">D49</f>
        <v>186</v>
      </c>
      <c r="G49" s="117">
        <f>Лист1!G49</f>
        <v>185.95</v>
      </c>
      <c r="H49" s="117">
        <f>Лист1!H49</f>
        <v>0.1</v>
      </c>
      <c r="I49" s="117">
        <f t="shared" si="17"/>
        <v>0.97000000000000008</v>
      </c>
      <c r="J49" s="117">
        <f>Лист1!J49</f>
        <v>0.3</v>
      </c>
      <c r="K49" s="117">
        <f t="shared" ref="K49:K54" si="19">J49</f>
        <v>0.3</v>
      </c>
      <c r="L49" s="145">
        <f t="shared" si="16"/>
        <v>90.654205607476641</v>
      </c>
      <c r="M49" s="146">
        <v>0.25</v>
      </c>
      <c r="N49" s="228">
        <f>Лист1!N49</f>
        <v>0.17</v>
      </c>
      <c r="O49" s="233"/>
    </row>
    <row r="50" spans="1:33" s="5" customFormat="1" ht="14.1" customHeight="1" x14ac:dyDescent="0.25">
      <c r="A50" s="104">
        <v>28</v>
      </c>
      <c r="B50" s="139" t="s">
        <v>59</v>
      </c>
      <c r="C50" s="142">
        <v>90</v>
      </c>
      <c r="D50" s="141">
        <v>182.4</v>
      </c>
      <c r="E50" s="13">
        <v>1.47</v>
      </c>
      <c r="F50" s="3">
        <f t="shared" si="18"/>
        <v>182.4</v>
      </c>
      <c r="G50" s="3">
        <f>Лист1!G50</f>
        <v>182.45</v>
      </c>
      <c r="H50" s="3">
        <f>Лист1!H50</f>
        <v>-4.4999999999984656E-2</v>
      </c>
      <c r="I50" s="3">
        <f t="shared" si="17"/>
        <v>1.5149999999999846</v>
      </c>
      <c r="J50" s="3">
        <f>Лист1!J50</f>
        <v>0.3</v>
      </c>
      <c r="K50" s="3">
        <f>J50</f>
        <v>0.3</v>
      </c>
      <c r="L50" s="36">
        <f t="shared" si="16"/>
        <v>103.06122448979488</v>
      </c>
      <c r="M50" s="106">
        <v>0.3</v>
      </c>
      <c r="N50" s="228">
        <f>Лист1!N50</f>
        <v>0.15</v>
      </c>
      <c r="O50" s="233"/>
    </row>
    <row r="51" spans="1:33" s="5" customFormat="1" ht="14.1" customHeight="1" x14ac:dyDescent="0.25">
      <c r="A51" s="104">
        <v>29</v>
      </c>
      <c r="B51" s="9" t="s">
        <v>60</v>
      </c>
      <c r="C51" s="147">
        <v>58</v>
      </c>
      <c r="D51" s="117">
        <v>173</v>
      </c>
      <c r="E51" s="118">
        <v>1.1299999999999999</v>
      </c>
      <c r="F51" s="3">
        <f t="shared" si="18"/>
        <v>173</v>
      </c>
      <c r="G51" s="3">
        <f>Лист1!G51</f>
        <v>173.03</v>
      </c>
      <c r="H51" s="3">
        <v>0</v>
      </c>
      <c r="I51" s="3">
        <f t="shared" si="17"/>
        <v>1.1299999999999999</v>
      </c>
      <c r="J51" s="3">
        <f>Лист1!J51</f>
        <v>1.1000000000000001</v>
      </c>
      <c r="K51" s="3">
        <f>J51</f>
        <v>1.1000000000000001</v>
      </c>
      <c r="L51" s="36">
        <f t="shared" si="16"/>
        <v>100</v>
      </c>
      <c r="M51" s="106">
        <v>0.35</v>
      </c>
      <c r="N51" s="228">
        <f>Лист1!N51</f>
        <v>-0.02</v>
      </c>
      <c r="O51" s="233"/>
    </row>
    <row r="52" spans="1:33" s="5" customFormat="1" ht="14.1" customHeight="1" x14ac:dyDescent="0.25">
      <c r="A52" s="104">
        <v>30</v>
      </c>
      <c r="B52" s="139" t="s">
        <v>61</v>
      </c>
      <c r="C52" s="107">
        <v>68</v>
      </c>
      <c r="D52" s="3">
        <v>169</v>
      </c>
      <c r="E52" s="13">
        <v>1.2</v>
      </c>
      <c r="F52" s="3">
        <f t="shared" si="18"/>
        <v>169</v>
      </c>
      <c r="G52" s="3">
        <f>Лист1!G52</f>
        <v>168.9</v>
      </c>
      <c r="H52" s="3">
        <v>0</v>
      </c>
      <c r="I52" s="3">
        <f t="shared" si="17"/>
        <v>1.2</v>
      </c>
      <c r="J52" s="3">
        <f>Лист1!J52</f>
        <v>3.4</v>
      </c>
      <c r="K52" s="3">
        <f t="shared" si="19"/>
        <v>3.4</v>
      </c>
      <c r="L52" s="36">
        <f t="shared" si="16"/>
        <v>100</v>
      </c>
      <c r="M52" s="106">
        <v>0.4</v>
      </c>
      <c r="N52" s="228">
        <f>Лист1!N52</f>
        <v>0.05</v>
      </c>
      <c r="O52" s="233"/>
    </row>
    <row r="53" spans="1:33" s="5" customFormat="1" ht="14.1" customHeight="1" x14ac:dyDescent="0.25">
      <c r="A53" s="104">
        <v>31</v>
      </c>
      <c r="B53" s="10" t="s">
        <v>62</v>
      </c>
      <c r="C53" s="148">
        <v>102</v>
      </c>
      <c r="D53" s="3">
        <v>163</v>
      </c>
      <c r="E53" s="13">
        <v>2.5</v>
      </c>
      <c r="F53" s="3">
        <f t="shared" si="18"/>
        <v>163</v>
      </c>
      <c r="G53" s="3">
        <f>Лист1!G53</f>
        <v>163.15</v>
      </c>
      <c r="H53" s="3">
        <v>0</v>
      </c>
      <c r="I53" s="3">
        <f t="shared" si="17"/>
        <v>2.5</v>
      </c>
      <c r="J53" s="3">
        <f>Лист1!J53</f>
        <v>3.7</v>
      </c>
      <c r="K53" s="3">
        <f t="shared" si="19"/>
        <v>3.7</v>
      </c>
      <c r="L53" s="36">
        <f t="shared" si="16"/>
        <v>100</v>
      </c>
      <c r="M53" s="106">
        <v>0.45</v>
      </c>
      <c r="N53" s="228">
        <f>Лист1!N53</f>
        <v>0</v>
      </c>
      <c r="O53" s="233"/>
    </row>
    <row r="54" spans="1:33" s="5" customFormat="1" ht="14.1" customHeight="1" x14ac:dyDescent="0.25">
      <c r="A54" s="104">
        <v>32</v>
      </c>
      <c r="B54" s="119" t="s">
        <v>63</v>
      </c>
      <c r="C54" s="120">
        <v>78</v>
      </c>
      <c r="D54" s="122">
        <v>160.1</v>
      </c>
      <c r="E54" s="123">
        <v>1.28</v>
      </c>
      <c r="F54" s="3">
        <f t="shared" si="18"/>
        <v>160.1</v>
      </c>
      <c r="G54" s="3">
        <f>Лист1!G54</f>
        <v>160.55000000000001</v>
      </c>
      <c r="H54" s="3">
        <v>0</v>
      </c>
      <c r="I54" s="3">
        <f t="shared" si="17"/>
        <v>1.28</v>
      </c>
      <c r="J54" s="3">
        <f>Лист1!J54</f>
        <v>4</v>
      </c>
      <c r="K54" s="122">
        <f t="shared" si="19"/>
        <v>4</v>
      </c>
      <c r="L54" s="36">
        <f t="shared" si="16"/>
        <v>100</v>
      </c>
      <c r="M54" s="106">
        <v>0.5</v>
      </c>
      <c r="N54" s="228">
        <f>Лист1!N54</f>
        <v>-0.13</v>
      </c>
      <c r="O54" s="233"/>
    </row>
    <row r="55" spans="1:33" s="5" customFormat="1" ht="14.1" customHeight="1" x14ac:dyDescent="0.25">
      <c r="A55" s="104"/>
      <c r="B55" s="18" t="s">
        <v>35</v>
      </c>
      <c r="C55" s="149">
        <f>SUM(C45:C54)</f>
        <v>1200.5</v>
      </c>
      <c r="D55" s="122"/>
      <c r="E55" s="21">
        <f>E45+E46+E47+E48+E49+E50+E51+E52+E53+E54</f>
        <v>15.4</v>
      </c>
      <c r="F55" s="135"/>
      <c r="G55" s="37"/>
      <c r="H55" s="21">
        <f>H45+H46+H47+H48+H49+H50+H51+H52+H53+H54</f>
        <v>2.3384999999999749</v>
      </c>
      <c r="I55" s="21">
        <f>I45+I46+I47+I48+I49+I50+I51+I52+I53+I54</f>
        <v>13.061500000000022</v>
      </c>
      <c r="J55" s="20"/>
      <c r="K55" s="150"/>
      <c r="L55" s="24">
        <f>I55*100/E55</f>
        <v>84.814935064935199</v>
      </c>
      <c r="M55" s="151"/>
      <c r="N55" s="228"/>
      <c r="O55" s="233">
        <f>I55+H55-E55</f>
        <v>0</v>
      </c>
      <c r="AG55" s="205">
        <f>I55+H55-E55</f>
        <v>0</v>
      </c>
    </row>
    <row r="56" spans="1:33" s="5" customFormat="1" ht="14.1" customHeight="1" x14ac:dyDescent="0.25">
      <c r="A56" s="104"/>
      <c r="B56" s="152" t="s">
        <v>64</v>
      </c>
      <c r="C56" s="153"/>
      <c r="D56" s="107"/>
      <c r="E56" s="154"/>
      <c r="F56" s="155"/>
      <c r="G56" s="156"/>
      <c r="H56" s="155"/>
      <c r="I56" s="155"/>
      <c r="J56" s="107"/>
      <c r="K56" s="107"/>
      <c r="L56" s="157"/>
      <c r="M56" s="158"/>
      <c r="N56" s="228"/>
      <c r="O56" s="233"/>
    </row>
    <row r="57" spans="1:33" s="5" customFormat="1" ht="14.1" customHeight="1" x14ac:dyDescent="0.25">
      <c r="A57" s="104">
        <v>33</v>
      </c>
      <c r="B57" s="139" t="s">
        <v>65</v>
      </c>
      <c r="C57" s="110">
        <v>73.430000000000007</v>
      </c>
      <c r="D57" s="131">
        <v>217.9</v>
      </c>
      <c r="E57" s="13">
        <v>1.1200000000000001</v>
      </c>
      <c r="F57" s="3">
        <f t="shared" ref="F57:F68" si="20">D57</f>
        <v>217.9</v>
      </c>
      <c r="G57" s="3">
        <f>Лист1!G57</f>
        <v>217.75</v>
      </c>
      <c r="H57" s="3">
        <f>Лист1!H57</f>
        <v>0.12</v>
      </c>
      <c r="I57" s="3">
        <f>E57-H57</f>
        <v>1</v>
      </c>
      <c r="J57" s="3">
        <f>Лист1!J57</f>
        <v>0.06</v>
      </c>
      <c r="K57" s="3">
        <f>J57</f>
        <v>0.06</v>
      </c>
      <c r="L57" s="36">
        <f t="shared" ref="L57:L68" si="21">I57*100/E57</f>
        <v>89.285714285714278</v>
      </c>
      <c r="M57" s="106">
        <v>0.01</v>
      </c>
      <c r="N57" s="228"/>
      <c r="O57" s="233"/>
    </row>
    <row r="58" spans="1:33" s="5" customFormat="1" ht="14.1" customHeight="1" x14ac:dyDescent="0.25">
      <c r="A58" s="90"/>
      <c r="B58" s="27"/>
      <c r="C58" s="256" t="s">
        <v>2</v>
      </c>
      <c r="D58" s="257"/>
      <c r="E58" s="258"/>
      <c r="F58" s="259" t="s">
        <v>3</v>
      </c>
      <c r="G58" s="260"/>
      <c r="H58" s="261"/>
      <c r="I58" s="261"/>
      <c r="J58" s="261"/>
      <c r="K58" s="262"/>
      <c r="L58" s="236" t="s">
        <v>4</v>
      </c>
      <c r="M58" s="263" t="s">
        <v>5</v>
      </c>
      <c r="N58" s="253" t="s">
        <v>96</v>
      </c>
      <c r="O58" s="233"/>
    </row>
    <row r="59" spans="1:33" s="5" customFormat="1" ht="14.1" customHeight="1" x14ac:dyDescent="0.25">
      <c r="A59" s="91"/>
      <c r="B59" s="252" t="s">
        <v>6</v>
      </c>
      <c r="C59" s="92" t="s">
        <v>7</v>
      </c>
      <c r="D59" s="63" t="s">
        <v>8</v>
      </c>
      <c r="E59" s="63" t="s">
        <v>9</v>
      </c>
      <c r="F59" s="64" t="s">
        <v>10</v>
      </c>
      <c r="G59" s="63" t="s">
        <v>11</v>
      </c>
      <c r="H59" s="63" t="s">
        <v>12</v>
      </c>
      <c r="I59" s="64" t="s">
        <v>13</v>
      </c>
      <c r="J59" s="63" t="s">
        <v>14</v>
      </c>
      <c r="K59" s="236" t="s">
        <v>83</v>
      </c>
      <c r="L59" s="237"/>
      <c r="M59" s="264"/>
      <c r="N59" s="254"/>
      <c r="O59" s="233"/>
    </row>
    <row r="60" spans="1:33" s="5" customFormat="1" ht="14.1" customHeight="1" x14ac:dyDescent="0.25">
      <c r="A60" s="91"/>
      <c r="B60" s="252"/>
      <c r="C60" s="93"/>
      <c r="D60" s="94"/>
      <c r="E60" s="86" t="s">
        <v>15</v>
      </c>
      <c r="F60" s="64" t="s">
        <v>16</v>
      </c>
      <c r="G60" s="86" t="s">
        <v>17</v>
      </c>
      <c r="H60" s="86" t="s">
        <v>18</v>
      </c>
      <c r="I60" s="64"/>
      <c r="J60" s="85" t="s">
        <v>19</v>
      </c>
      <c r="K60" s="237"/>
      <c r="L60" s="237"/>
      <c r="M60" s="264"/>
      <c r="N60" s="254"/>
      <c r="O60" s="233"/>
    </row>
    <row r="61" spans="1:33" s="5" customFormat="1" ht="14.1" customHeight="1" x14ac:dyDescent="0.25">
      <c r="A61" s="91"/>
      <c r="B61" s="93"/>
      <c r="C61" s="93"/>
      <c r="D61" s="94"/>
      <c r="E61" s="72"/>
      <c r="F61" s="64" t="s">
        <v>17</v>
      </c>
      <c r="G61" s="86"/>
      <c r="H61" s="72"/>
      <c r="I61" s="28"/>
      <c r="J61" s="86"/>
      <c r="K61" s="237"/>
      <c r="L61" s="237"/>
      <c r="M61" s="264"/>
      <c r="N61" s="254"/>
      <c r="O61" s="233"/>
    </row>
    <row r="62" spans="1:33" s="5" customFormat="1" ht="22.5" customHeight="1" x14ac:dyDescent="0.25">
      <c r="A62" s="95"/>
      <c r="B62" s="29"/>
      <c r="C62" s="29" t="s">
        <v>20</v>
      </c>
      <c r="D62" s="96" t="s">
        <v>21</v>
      </c>
      <c r="E62" s="87" t="s">
        <v>22</v>
      </c>
      <c r="F62" s="74" t="s">
        <v>21</v>
      </c>
      <c r="G62" s="87" t="s">
        <v>21</v>
      </c>
      <c r="H62" s="87" t="s">
        <v>22</v>
      </c>
      <c r="I62" s="64" t="s">
        <v>22</v>
      </c>
      <c r="J62" s="87" t="s">
        <v>23</v>
      </c>
      <c r="K62" s="255"/>
      <c r="L62" s="255"/>
      <c r="M62" s="265"/>
      <c r="N62" s="227">
        <f>N12</f>
        <v>46084</v>
      </c>
      <c r="O62" s="233"/>
      <c r="P62" s="208">
        <v>45993</v>
      </c>
    </row>
    <row r="63" spans="1:33" s="5" customFormat="1" ht="14.1" customHeight="1" x14ac:dyDescent="0.25">
      <c r="A63" s="90">
        <v>1</v>
      </c>
      <c r="B63" s="97">
        <v>2</v>
      </c>
      <c r="C63" s="97">
        <v>3</v>
      </c>
      <c r="D63" s="97">
        <v>4</v>
      </c>
      <c r="E63" s="97">
        <v>5</v>
      </c>
      <c r="F63" s="97">
        <v>6</v>
      </c>
      <c r="G63" s="98">
        <v>7</v>
      </c>
      <c r="H63" s="97">
        <v>8</v>
      </c>
      <c r="I63" s="97">
        <v>9</v>
      </c>
      <c r="J63" s="97">
        <v>10</v>
      </c>
      <c r="K63" s="97">
        <v>11</v>
      </c>
      <c r="L63" s="97">
        <v>12</v>
      </c>
      <c r="M63" s="99">
        <v>13</v>
      </c>
      <c r="N63" s="229"/>
      <c r="O63" s="233"/>
    </row>
    <row r="64" spans="1:33" s="5" customFormat="1" ht="14.1" customHeight="1" x14ac:dyDescent="0.25">
      <c r="A64" s="104">
        <v>34</v>
      </c>
      <c r="B64" s="139" t="s">
        <v>66</v>
      </c>
      <c r="C64" s="110">
        <v>158</v>
      </c>
      <c r="D64" s="131">
        <v>211.5</v>
      </c>
      <c r="E64" s="13">
        <v>1.02</v>
      </c>
      <c r="F64" s="3">
        <f t="shared" si="20"/>
        <v>211.5</v>
      </c>
      <c r="G64" s="3">
        <f>Лист1!G58</f>
        <v>211.2</v>
      </c>
      <c r="H64" s="3">
        <f>Лист1!H58</f>
        <v>0.4</v>
      </c>
      <c r="I64" s="3">
        <f>E64-H64</f>
        <v>0.62</v>
      </c>
      <c r="J64" s="3">
        <f>Лист1!J58</f>
        <v>0.08</v>
      </c>
      <c r="K64" s="3">
        <f>J64</f>
        <v>0.08</v>
      </c>
      <c r="L64" s="36">
        <f t="shared" si="21"/>
        <v>60.784313725490193</v>
      </c>
      <c r="M64" s="106">
        <v>0.04</v>
      </c>
      <c r="N64" s="228">
        <f>Лист1!N64</f>
        <v>0</v>
      </c>
      <c r="O64" s="233"/>
    </row>
    <row r="65" spans="1:33" s="5" customFormat="1" ht="14.1" customHeight="1" x14ac:dyDescent="0.25">
      <c r="A65" s="104">
        <v>35</v>
      </c>
      <c r="B65" s="139" t="s">
        <v>67</v>
      </c>
      <c r="C65" s="110">
        <v>156.4</v>
      </c>
      <c r="D65" s="131">
        <v>189.2</v>
      </c>
      <c r="E65" s="13">
        <v>1.58</v>
      </c>
      <c r="F65" s="3">
        <f t="shared" si="20"/>
        <v>189.2</v>
      </c>
      <c r="G65" s="3">
        <f>Лист1!G65</f>
        <v>189.1</v>
      </c>
      <c r="H65" s="3">
        <f>Лист1!H65</f>
        <v>0.18</v>
      </c>
      <c r="I65" s="3">
        <f>E65-H65</f>
        <v>1.4000000000000001</v>
      </c>
      <c r="J65" s="3">
        <f>Лист1!J65</f>
        <v>0.09</v>
      </c>
      <c r="K65" s="3">
        <f>J65</f>
        <v>0.09</v>
      </c>
      <c r="L65" s="36">
        <f t="shared" si="21"/>
        <v>88.60759493670885</v>
      </c>
      <c r="M65" s="106">
        <v>0.06</v>
      </c>
      <c r="N65" s="228">
        <f>Лист1!N65</f>
        <v>0.3</v>
      </c>
      <c r="O65" s="233"/>
    </row>
    <row r="66" spans="1:33" s="5" customFormat="1" ht="14.1" customHeight="1" x14ac:dyDescent="0.25">
      <c r="A66" s="104">
        <v>36</v>
      </c>
      <c r="B66" s="139" t="s">
        <v>68</v>
      </c>
      <c r="C66" s="110">
        <v>109.5</v>
      </c>
      <c r="D66" s="131">
        <v>184.5</v>
      </c>
      <c r="E66" s="13">
        <v>1.45</v>
      </c>
      <c r="F66" s="3">
        <f t="shared" si="20"/>
        <v>184.5</v>
      </c>
      <c r="G66" s="3">
        <f>Лист1!G66</f>
        <v>184.55</v>
      </c>
      <c r="H66" s="3">
        <f>Лист1!H66</f>
        <v>-5.4750000000012448E-2</v>
      </c>
      <c r="I66" s="3">
        <f>E66-H66</f>
        <v>1.5047500000000125</v>
      </c>
      <c r="J66" s="3">
        <f>Лист1!J66</f>
        <v>0.08</v>
      </c>
      <c r="K66" s="3">
        <f>J66</f>
        <v>0.08</v>
      </c>
      <c r="L66" s="36">
        <f t="shared" si="21"/>
        <v>103.77586206896638</v>
      </c>
      <c r="M66" s="106">
        <v>7.0000000000000007E-2</v>
      </c>
      <c r="N66" s="228">
        <f>Лист1!N66</f>
        <v>0.25</v>
      </c>
      <c r="O66" s="233"/>
    </row>
    <row r="67" spans="1:33" s="5" customFormat="1" ht="14.1" customHeight="1" x14ac:dyDescent="0.25">
      <c r="A67" s="104">
        <v>37</v>
      </c>
      <c r="B67" s="144" t="s">
        <v>69</v>
      </c>
      <c r="C67" s="147">
        <v>105</v>
      </c>
      <c r="D67" s="3">
        <v>182.6</v>
      </c>
      <c r="E67" s="13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6" t="s">
        <v>37</v>
      </c>
      <c r="M67" s="106">
        <v>0.08</v>
      </c>
      <c r="N67" s="228">
        <f>Лист1!N67</f>
        <v>0</v>
      </c>
      <c r="O67" s="233"/>
    </row>
    <row r="68" spans="1:33" s="5" customFormat="1" ht="14.1" customHeight="1" x14ac:dyDescent="0.25">
      <c r="A68" s="104">
        <v>38</v>
      </c>
      <c r="B68" s="10" t="s">
        <v>70</v>
      </c>
      <c r="C68" s="107">
        <v>124.8</v>
      </c>
      <c r="D68" s="3">
        <v>97.97</v>
      </c>
      <c r="E68" s="13">
        <v>2.5</v>
      </c>
      <c r="F68" s="3">
        <f t="shared" si="20"/>
        <v>97.97</v>
      </c>
      <c r="G68" s="3">
        <f>Лист1!G68</f>
        <v>98.03</v>
      </c>
      <c r="H68" s="3">
        <v>0</v>
      </c>
      <c r="I68" s="3">
        <f>E68-H68</f>
        <v>2.5</v>
      </c>
      <c r="J68" s="3">
        <f>Лист1!J68</f>
        <v>0.17</v>
      </c>
      <c r="K68" s="3">
        <f>J68</f>
        <v>0.17</v>
      </c>
      <c r="L68" s="36">
        <f t="shared" si="21"/>
        <v>100</v>
      </c>
      <c r="M68" s="106">
        <v>0.15</v>
      </c>
      <c r="N68" s="228">
        <f>Лист1!N68</f>
        <v>7.0000000000000007E-2</v>
      </c>
      <c r="O68" s="233"/>
    </row>
    <row r="69" spans="1:33" s="5" customFormat="1" ht="14.1" customHeight="1" x14ac:dyDescent="0.25">
      <c r="A69" s="104"/>
      <c r="B69" s="18" t="s">
        <v>35</v>
      </c>
      <c r="C69" s="159">
        <f>C57+C64+C65+C66+C67+C68</f>
        <v>727.13</v>
      </c>
      <c r="D69" s="160"/>
      <c r="E69" s="161">
        <f>E57+E64+E65+E66+E68</f>
        <v>7.67</v>
      </c>
      <c r="F69" s="162"/>
      <c r="G69" s="163"/>
      <c r="H69" s="21">
        <f>H57+H64+H65+H66+H68</f>
        <v>0.64524999999998756</v>
      </c>
      <c r="I69" s="21">
        <f>I57+I64+I65+I66+I68</f>
        <v>7.0247500000000134</v>
      </c>
      <c r="J69" s="20"/>
      <c r="K69" s="20"/>
      <c r="L69" s="24">
        <f>I69*100/E69</f>
        <v>91.58735332464164</v>
      </c>
      <c r="M69" s="125"/>
      <c r="N69" s="228"/>
      <c r="O69" s="233">
        <f>I69+H69-E69</f>
        <v>0</v>
      </c>
    </row>
    <row r="70" spans="1:33" s="5" customFormat="1" ht="14.1" customHeight="1" x14ac:dyDescent="0.25">
      <c r="A70" s="104"/>
      <c r="B70" s="7" t="s">
        <v>71</v>
      </c>
      <c r="C70" s="164"/>
      <c r="D70" s="165"/>
      <c r="E70" s="166"/>
      <c r="F70" s="165"/>
      <c r="G70" s="167"/>
      <c r="H70" s="165"/>
      <c r="I70" s="165"/>
      <c r="J70" s="122"/>
      <c r="K70" s="165"/>
      <c r="L70" s="168"/>
      <c r="M70" s="165"/>
      <c r="N70" s="228"/>
      <c r="O70" s="233"/>
    </row>
    <row r="71" spans="1:33" s="5" customFormat="1" ht="14.1" customHeight="1" x14ac:dyDescent="0.25">
      <c r="A71" s="104">
        <v>39</v>
      </c>
      <c r="B71" s="6" t="s">
        <v>72</v>
      </c>
      <c r="C71" s="169">
        <v>78</v>
      </c>
      <c r="D71" s="170">
        <v>174.5</v>
      </c>
      <c r="E71" s="171">
        <v>1.1000000000000001</v>
      </c>
      <c r="F71" s="3">
        <f t="shared" ref="F71:F72" si="22">D71</f>
        <v>174.5</v>
      </c>
      <c r="G71" s="3">
        <v>174.16</v>
      </c>
      <c r="H71" s="13">
        <v>0.27</v>
      </c>
      <c r="I71" s="13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6">
        <v>76</v>
      </c>
      <c r="M71" s="3">
        <v>0.02</v>
      </c>
      <c r="N71" s="228">
        <f>Лист1!N71</f>
        <v>0</v>
      </c>
      <c r="O71" s="233"/>
    </row>
    <row r="72" spans="1:33" s="5" customFormat="1" ht="14.1" customHeight="1" x14ac:dyDescent="0.25">
      <c r="A72" s="104">
        <v>40</v>
      </c>
      <c r="B72" s="6" t="s">
        <v>73</v>
      </c>
      <c r="C72" s="110">
        <v>220</v>
      </c>
      <c r="D72" s="131">
        <v>168.8</v>
      </c>
      <c r="E72" s="13">
        <v>4.8</v>
      </c>
      <c r="F72" s="3">
        <f t="shared" si="22"/>
        <v>168.8</v>
      </c>
      <c r="G72" s="3">
        <f>Лист1!G72</f>
        <v>168.53</v>
      </c>
      <c r="H72" s="13">
        <f>Лист1!H72</f>
        <v>0.59400000000002251</v>
      </c>
      <c r="I72" s="13">
        <f t="shared" si="23"/>
        <v>4.2059999999999773</v>
      </c>
      <c r="J72" s="3">
        <f>Лист1!J72</f>
        <v>0</v>
      </c>
      <c r="K72" s="3">
        <f>J72</f>
        <v>0</v>
      </c>
      <c r="L72" s="36">
        <f t="shared" ref="L72" si="24">I72*100/E72</f>
        <v>87.624999999999531</v>
      </c>
      <c r="M72" s="106">
        <v>7.0000000000000007E-2</v>
      </c>
      <c r="N72" s="228">
        <f>Лист1!N72</f>
        <v>0.02</v>
      </c>
      <c r="O72" s="233"/>
    </row>
    <row r="73" spans="1:33" s="5" customFormat="1" ht="14.1" customHeight="1" x14ac:dyDescent="0.25">
      <c r="A73" s="104"/>
      <c r="B73" s="18" t="s">
        <v>35</v>
      </c>
      <c r="C73" s="124">
        <f>SUM(C71:C72)</f>
        <v>298</v>
      </c>
      <c r="D73" s="19"/>
      <c r="E73" s="172">
        <f>SUM(E71:E72)</f>
        <v>5.9</v>
      </c>
      <c r="F73" s="20"/>
      <c r="G73" s="173"/>
      <c r="H73" s="21">
        <f>SUM(H71:H72)</f>
        <v>0.86400000000002253</v>
      </c>
      <c r="I73" s="21">
        <f>SUM(I71:I72)</f>
        <v>5.0359999999999774</v>
      </c>
      <c r="J73" s="21"/>
      <c r="K73" s="133"/>
      <c r="L73" s="24">
        <f>I73*100/E73</f>
        <v>85.355932203389443</v>
      </c>
      <c r="M73" s="125"/>
      <c r="N73" s="228"/>
      <c r="O73" s="233">
        <f>I73+H73-E73</f>
        <v>0</v>
      </c>
      <c r="AG73" s="206">
        <f>I73+H73-E73</f>
        <v>0</v>
      </c>
    </row>
    <row r="74" spans="1:33" s="5" customFormat="1" ht="14.1" customHeight="1" x14ac:dyDescent="0.25">
      <c r="A74" s="104"/>
      <c r="B74" s="101" t="s">
        <v>74</v>
      </c>
      <c r="C74" s="112"/>
      <c r="D74" s="114"/>
      <c r="E74" s="174"/>
      <c r="F74" s="174"/>
      <c r="G74" s="175"/>
      <c r="H74" s="174"/>
      <c r="I74" s="174"/>
      <c r="J74" s="174"/>
      <c r="K74" s="174"/>
      <c r="L74" s="176"/>
      <c r="M74" s="25"/>
      <c r="N74" s="228"/>
      <c r="O74" s="233"/>
    </row>
    <row r="75" spans="1:33" s="5" customFormat="1" ht="14.1" customHeight="1" x14ac:dyDescent="0.25">
      <c r="A75" s="104">
        <v>41</v>
      </c>
      <c r="B75" s="10" t="s">
        <v>75</v>
      </c>
      <c r="C75" s="107">
        <v>54.1</v>
      </c>
      <c r="D75" s="33">
        <v>152.5</v>
      </c>
      <c r="E75" s="177">
        <v>1.42</v>
      </c>
      <c r="F75" s="3">
        <f>D75</f>
        <v>152.5</v>
      </c>
      <c r="G75" s="3">
        <f>Лист1!G75</f>
        <v>149.81</v>
      </c>
      <c r="H75" s="13">
        <f>Лист1!H75</f>
        <v>1.4</v>
      </c>
      <c r="I75" s="13">
        <f>E75-H75</f>
        <v>2.0000000000000018E-2</v>
      </c>
      <c r="J75" s="33">
        <f>Лист1!J75</f>
        <v>0</v>
      </c>
      <c r="K75" s="33">
        <f t="shared" ref="K75" si="25">J75</f>
        <v>0</v>
      </c>
      <c r="L75" s="36">
        <f>I75*100/E75</f>
        <v>1.4084507042253533</v>
      </c>
      <c r="M75" s="158">
        <v>0.05</v>
      </c>
      <c r="N75" s="228">
        <f>Лист1!N75</f>
        <v>0.01</v>
      </c>
      <c r="O75" s="233">
        <f>I75+H75-E75</f>
        <v>0</v>
      </c>
      <c r="AG75" s="206">
        <f>I75+H75-E75</f>
        <v>0</v>
      </c>
    </row>
    <row r="76" spans="1:33" s="5" customFormat="1" ht="14.1" customHeight="1" x14ac:dyDescent="0.25">
      <c r="A76" s="104"/>
      <c r="B76" s="178" t="s">
        <v>76</v>
      </c>
      <c r="C76" s="179"/>
      <c r="D76" s="105"/>
      <c r="E76" s="180"/>
      <c r="F76" s="105"/>
      <c r="G76" s="181"/>
      <c r="H76" s="177"/>
      <c r="I76" s="13"/>
      <c r="J76" s="33"/>
      <c r="K76" s="105"/>
      <c r="L76" s="40"/>
      <c r="M76" s="105"/>
      <c r="N76" s="230"/>
      <c r="O76" s="233"/>
    </row>
    <row r="77" spans="1:33" s="5" customFormat="1" ht="14.1" customHeight="1" x14ac:dyDescent="0.25">
      <c r="A77" s="104">
        <v>42</v>
      </c>
      <c r="B77" s="182" t="s">
        <v>77</v>
      </c>
      <c r="C77" s="3">
        <v>59.6</v>
      </c>
      <c r="D77" s="183">
        <f>Лист1!D77</f>
        <v>159.87</v>
      </c>
      <c r="E77" s="184">
        <v>1.19</v>
      </c>
      <c r="F77" s="3">
        <f>D77</f>
        <v>159.87</v>
      </c>
      <c r="G77" s="3">
        <f>Лист1!G77</f>
        <v>159.87</v>
      </c>
      <c r="H77" s="13">
        <f>Лист1!H77</f>
        <v>0</v>
      </c>
      <c r="I77" s="13">
        <f>E77-H77</f>
        <v>1.19</v>
      </c>
      <c r="J77" s="33">
        <f>Лист1!J77</f>
        <v>0.02</v>
      </c>
      <c r="K77" s="183">
        <f>J77</f>
        <v>0.02</v>
      </c>
      <c r="L77" s="36">
        <f>I77*100/E77</f>
        <v>100</v>
      </c>
      <c r="M77" s="185">
        <v>0.01</v>
      </c>
      <c r="N77" s="228">
        <v>0.1</v>
      </c>
      <c r="O77" s="233">
        <f>I77+H77-E77</f>
        <v>0</v>
      </c>
      <c r="AG77" s="206">
        <f>I77+H77-E77</f>
        <v>0</v>
      </c>
    </row>
    <row r="78" spans="1:33" s="5" customFormat="1" ht="14.1" customHeight="1" x14ac:dyDescent="0.25">
      <c r="A78" s="143"/>
      <c r="B78" s="7" t="s">
        <v>92</v>
      </c>
      <c r="C78" s="186"/>
      <c r="D78" s="107"/>
      <c r="E78" s="187"/>
      <c r="F78" s="107"/>
      <c r="G78" s="188"/>
      <c r="H78" s="107"/>
      <c r="I78" s="187"/>
      <c r="J78" s="107"/>
      <c r="K78" s="107"/>
      <c r="L78" s="189"/>
      <c r="M78" s="158"/>
      <c r="N78" s="230"/>
      <c r="O78" s="233"/>
    </row>
    <row r="79" spans="1:33" s="5" customFormat="1" ht="14.1" customHeight="1" x14ac:dyDescent="0.25">
      <c r="A79" s="35">
        <v>43</v>
      </c>
      <c r="B79" s="6" t="s">
        <v>93</v>
      </c>
      <c r="C79" s="190">
        <v>175</v>
      </c>
      <c r="D79" s="191">
        <v>97.2</v>
      </c>
      <c r="E79" s="192">
        <v>1.66</v>
      </c>
      <c r="F79" s="193">
        <f t="shared" ref="F79" si="26">D79</f>
        <v>97.2</v>
      </c>
      <c r="G79" s="183">
        <v>97.2</v>
      </c>
      <c r="H79" s="184">
        <v>0</v>
      </c>
      <c r="I79" s="13">
        <f>E79-H79</f>
        <v>1.66</v>
      </c>
      <c r="J79" s="184">
        <v>0.38</v>
      </c>
      <c r="K79" s="184">
        <f>J79</f>
        <v>0.38</v>
      </c>
      <c r="L79" s="22">
        <v>100</v>
      </c>
      <c r="M79" s="183">
        <v>0.01</v>
      </c>
      <c r="N79" s="228">
        <v>0</v>
      </c>
      <c r="O79" s="233">
        <f>I79+H79-E79</f>
        <v>0</v>
      </c>
      <c r="AG79" s="206">
        <f>I79+H79-E79</f>
        <v>0</v>
      </c>
    </row>
    <row r="80" spans="1:33" s="5" customFormat="1" ht="14.1" customHeight="1" x14ac:dyDescent="0.25">
      <c r="A80" s="35"/>
      <c r="B80" s="18" t="s">
        <v>78</v>
      </c>
      <c r="C80" s="138"/>
      <c r="D80" s="107"/>
      <c r="E80" s="187"/>
      <c r="F80" s="107"/>
      <c r="G80" s="188"/>
      <c r="H80" s="107"/>
      <c r="I80" s="187"/>
      <c r="J80" s="107"/>
      <c r="K80" s="107"/>
      <c r="L80" s="189"/>
      <c r="M80" s="158"/>
      <c r="N80" s="230"/>
      <c r="O80" s="233"/>
    </row>
    <row r="81" spans="1:34" s="5" customFormat="1" ht="14.1" customHeight="1" x14ac:dyDescent="0.25">
      <c r="A81" s="35">
        <v>44</v>
      </c>
      <c r="B81" s="12" t="s">
        <v>79</v>
      </c>
      <c r="C81" s="191">
        <v>135</v>
      </c>
      <c r="D81" s="191">
        <v>139.19999999999999</v>
      </c>
      <c r="E81" s="192">
        <v>2.16</v>
      </c>
      <c r="F81" s="193">
        <f>D81</f>
        <v>139.19999999999999</v>
      </c>
      <c r="G81" s="183">
        <v>139.08000000000001</v>
      </c>
      <c r="H81" s="184">
        <v>0.16</v>
      </c>
      <c r="I81" s="13">
        <f>E81-H81</f>
        <v>2</v>
      </c>
      <c r="J81" s="184">
        <v>6.0000000000000001E-3</v>
      </c>
      <c r="K81" s="184">
        <f>J81</f>
        <v>6.0000000000000001E-3</v>
      </c>
      <c r="L81" s="194">
        <f>I81*100/E81</f>
        <v>92.592592592592581</v>
      </c>
      <c r="M81" s="183">
        <v>0.01</v>
      </c>
      <c r="N81" s="231">
        <v>0</v>
      </c>
      <c r="O81" s="233">
        <f>I81+H81-E81</f>
        <v>0</v>
      </c>
      <c r="AG81" s="206">
        <f>I81+H81-E81</f>
        <v>0</v>
      </c>
    </row>
    <row r="82" spans="1:34" s="5" customFormat="1" ht="14.1" customHeight="1" x14ac:dyDescent="0.25">
      <c r="A82" s="104"/>
      <c r="B82" s="18" t="s">
        <v>80</v>
      </c>
      <c r="C82" s="112"/>
      <c r="D82" s="107"/>
      <c r="E82" s="187"/>
      <c r="F82" s="107"/>
      <c r="G82" s="107"/>
      <c r="H82" s="107"/>
      <c r="I82" s="107"/>
      <c r="J82" s="107"/>
      <c r="K82" s="107"/>
      <c r="L82" s="189"/>
      <c r="M82" s="195"/>
      <c r="N82" s="230"/>
      <c r="O82" s="233"/>
    </row>
    <row r="83" spans="1:34" s="5" customFormat="1" ht="14.1" customHeight="1" x14ac:dyDescent="0.25">
      <c r="A83" s="104"/>
      <c r="B83" s="196" t="s">
        <v>81</v>
      </c>
      <c r="C83" s="88">
        <f>C25+C33+C38+C43+C55+C69+C73+C75+C77+C79+C81</f>
        <v>6411.0440000000008</v>
      </c>
      <c r="D83" s="3"/>
      <c r="E83" s="21">
        <f>E25+E33+E38+E43+E55+E69+E73+E75+E77+E81+E79</f>
        <v>112.17400000000001</v>
      </c>
      <c r="F83" s="20"/>
      <c r="G83" s="20"/>
      <c r="H83" s="21">
        <f>H25+H33+H38+H43+H55+H69+H71+H72+H75+H77+H81+H79</f>
        <v>23.988677999999979</v>
      </c>
      <c r="I83" s="21">
        <f>I25+I33+I38+I43+I55+I69+I75+I77+I81+I79+I73</f>
        <v>88.185321999999999</v>
      </c>
      <c r="J83" s="20"/>
      <c r="K83" s="20"/>
      <c r="L83" s="24">
        <f>I83*100/E83</f>
        <v>78.6147609963093</v>
      </c>
      <c r="M83" s="25"/>
      <c r="N83" s="231"/>
      <c r="O83" s="233">
        <f>I83+H83-E83</f>
        <v>0</v>
      </c>
      <c r="AG83" s="204">
        <f>I83+H83-E83</f>
        <v>0</v>
      </c>
      <c r="AH83" s="206">
        <f>I83+H83-E83</f>
        <v>0</v>
      </c>
    </row>
    <row r="84" spans="1:34" s="5" customFormat="1" x14ac:dyDescent="0.25">
      <c r="A84" s="77"/>
      <c r="B84" s="242" t="s">
        <v>88</v>
      </c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30"/>
      <c r="O84" s="232"/>
    </row>
    <row r="85" spans="1:34" s="5" customFormat="1" x14ac:dyDescent="0.25">
      <c r="A85" s="78">
        <v>1</v>
      </c>
      <c r="B85" s="76" t="s">
        <v>89</v>
      </c>
      <c r="C85" s="79">
        <v>116.98</v>
      </c>
      <c r="D85" s="79">
        <v>176.4</v>
      </c>
      <c r="E85" s="79">
        <v>2.36</v>
      </c>
      <c r="F85" s="3">
        <f t="shared" ref="F85:F87" si="27">D85</f>
        <v>176.4</v>
      </c>
      <c r="G85" s="3">
        <f>Лист1!G81</f>
        <v>175.6</v>
      </c>
      <c r="H85" s="3">
        <f>(D85-G85)*10000*C85/1000000</f>
        <v>0.93584000000001344</v>
      </c>
      <c r="I85" s="3">
        <f>E85-H85</f>
        <v>1.4241599999999863</v>
      </c>
      <c r="J85" s="79">
        <f>Лист1!J81</f>
        <v>0.02</v>
      </c>
      <c r="K85" s="79">
        <f>J85</f>
        <v>0.02</v>
      </c>
      <c r="L85" s="22">
        <f>I85*100/E85</f>
        <v>60.345762711863827</v>
      </c>
      <c r="M85" s="79"/>
      <c r="N85" s="228">
        <f>Лист1!N81</f>
        <v>0</v>
      </c>
      <c r="O85" s="234"/>
    </row>
    <row r="86" spans="1:34" x14ac:dyDescent="0.25">
      <c r="A86" s="80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169.34</v>
      </c>
      <c r="H86" s="3">
        <f>Лист1!H82</f>
        <v>0.54239999999998845</v>
      </c>
      <c r="I86" s="3">
        <f>E86-H86</f>
        <v>3.5176000000000114</v>
      </c>
      <c r="J86" s="13">
        <f>Лист1!J82</f>
        <v>4.2000000000000003E-2</v>
      </c>
      <c r="K86" s="13">
        <f>J86</f>
        <v>4.2000000000000003E-2</v>
      </c>
      <c r="L86" s="22">
        <f>I86*100/E86</f>
        <v>86.640394088670234</v>
      </c>
      <c r="M86" s="3"/>
      <c r="N86" s="228">
        <f>Лист1!N82</f>
        <v>0.23</v>
      </c>
      <c r="O86" s="232"/>
    </row>
    <row r="87" spans="1:34" x14ac:dyDescent="0.25">
      <c r="A87" s="80">
        <v>3</v>
      </c>
      <c r="B87" s="12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2">
        <f>I87*100/E87</f>
        <v>27.640000000000686</v>
      </c>
      <c r="M87" s="3"/>
      <c r="N87" s="228"/>
      <c r="O87" s="232"/>
    </row>
    <row r="88" spans="1:34" x14ac:dyDescent="0.25">
      <c r="A88" s="81"/>
      <c r="B88" s="82"/>
      <c r="C88" s="20">
        <f>SUM(C85:C87)</f>
        <v>496.18</v>
      </c>
      <c r="D88" s="20"/>
      <c r="E88" s="20">
        <f>SUM(E85:E87)</f>
        <v>7.42</v>
      </c>
      <c r="F88" s="20"/>
      <c r="G88" s="83"/>
      <c r="H88" s="21">
        <f>SUM(H85:H87)</f>
        <v>2.2018399999999949</v>
      </c>
      <c r="I88" s="21">
        <f>SUM(I85:I87)</f>
        <v>5.2181600000000046</v>
      </c>
      <c r="J88" s="20"/>
      <c r="K88" s="20"/>
      <c r="L88" s="24">
        <f>I88*100/E88</f>
        <v>70.325606469002764</v>
      </c>
      <c r="M88" s="20"/>
      <c r="N88" s="228"/>
      <c r="O88" s="232"/>
      <c r="AG88" s="204">
        <f>I88+H88-E88</f>
        <v>0</v>
      </c>
    </row>
    <row r="89" spans="1:34" x14ac:dyDescent="0.25">
      <c r="A89" s="41"/>
      <c r="B89" s="42" t="s">
        <v>82</v>
      </c>
      <c r="C89" s="28"/>
      <c r="D89" s="28"/>
      <c r="E89" s="28"/>
      <c r="F89" s="28"/>
      <c r="G89" s="28"/>
      <c r="H89" s="28"/>
      <c r="I89" s="28"/>
      <c r="J89" s="28"/>
      <c r="K89" s="28"/>
      <c r="L89" s="43"/>
      <c r="M89" s="84" t="s">
        <v>94</v>
      </c>
      <c r="N89" s="232" t="s">
        <v>52</v>
      </c>
      <c r="O89" s="232"/>
    </row>
    <row r="92" spans="1:34" x14ac:dyDescent="0.25">
      <c r="AH92" s="207">
        <f>I83</f>
        <v>88.185321999999999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2026-03-10T09:47:34Z</cp:lastPrinted>
  <dcterms:created xsi:type="dcterms:W3CDTF">2023-05-23T07:28:04Z</dcterms:created>
  <dcterms:modified xsi:type="dcterms:W3CDTF">2026-03-10T09:48:31Z</dcterms:modified>
</cp:coreProperties>
</file>