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-75" windowWidth="12330" windowHeight="11265"/>
  </bookViews>
  <sheets>
    <sheet name="Лист1" sheetId="1" r:id="rId1"/>
    <sheet name="повна" sheetId="4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H66" i="1" l="1"/>
  <c r="H50" i="1"/>
  <c r="H48" i="1"/>
  <c r="K27" i="1"/>
  <c r="K79" i="4" l="1"/>
  <c r="H27" i="1" l="1"/>
  <c r="H81" i="1" l="1"/>
  <c r="K57" i="1"/>
  <c r="I57" i="1"/>
  <c r="H82" i="1" l="1"/>
  <c r="I79" i="4" l="1"/>
  <c r="O79" i="4" s="1"/>
  <c r="I66" i="1" l="1"/>
  <c r="H45" i="1" l="1"/>
  <c r="H24" i="1"/>
  <c r="N63" i="1" l="1"/>
  <c r="N15" i="4" l="1"/>
  <c r="H42" i="1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H27" i="4" l="1"/>
  <c r="I27" i="4" s="1"/>
  <c r="H86" i="4" l="1"/>
  <c r="I86" i="4" s="1"/>
  <c r="H16" i="1" l="1"/>
  <c r="I46" i="1" l="1"/>
  <c r="F21" i="4" l="1"/>
  <c r="F23" i="4"/>
  <c r="F15" i="4"/>
  <c r="K48" i="1" l="1"/>
  <c r="K47" i="1"/>
  <c r="H48" i="4" l="1"/>
  <c r="I75" i="1" l="1"/>
  <c r="L75" i="1" s="1"/>
  <c r="I72" i="1"/>
  <c r="H21" i="1" l="1"/>
  <c r="H21" i="4" s="1"/>
  <c r="K17" i="1" l="1"/>
  <c r="I24" i="1" l="1"/>
  <c r="H24" i="4"/>
  <c r="H77" i="1" l="1"/>
  <c r="H77" i="4" s="1"/>
  <c r="H46" i="4" l="1"/>
  <c r="H42" i="4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I83" i="1" s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H36" i="4" s="1"/>
  <c r="E43" i="1"/>
  <c r="E38" i="1"/>
  <c r="E33" i="1"/>
  <c r="H30" i="1" l="1"/>
  <c r="H30" i="4" s="1"/>
  <c r="H29" i="1"/>
  <c r="H28" i="1" l="1"/>
  <c r="H28" i="4" s="1"/>
  <c r="I29" i="1" l="1"/>
  <c r="H35" i="1" l="1"/>
  <c r="H35" i="4" s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49" i="1" l="1"/>
  <c r="I77" i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s="1"/>
  <c r="H19" i="1" l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I51" i="1"/>
  <c r="H43" i="1"/>
  <c r="H20" i="1"/>
  <c r="H20" i="4" s="1"/>
  <c r="H17" i="1"/>
  <c r="H25" i="1" l="1"/>
  <c r="H17" i="4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50" i="4"/>
  <c r="H49" i="4"/>
  <c r="H47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6" i="4"/>
  <c r="H69" i="4" s="1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K20" i="1"/>
  <c r="I69" i="4" l="1"/>
  <c r="O69" i="4" s="1"/>
  <c r="L38" i="4"/>
  <c r="AG38" i="4"/>
  <c r="O38" i="4"/>
  <c r="L38" i="1"/>
  <c r="L40" i="4"/>
  <c r="H73" i="1"/>
  <c r="H79" i="1" s="1"/>
  <c r="L47" i="1"/>
  <c r="L72" i="1"/>
  <c r="L49" i="1"/>
  <c r="I42" i="1"/>
  <c r="I43" i="1" s="1"/>
  <c r="L43" i="1" s="1"/>
  <c r="H43" i="4"/>
  <c r="L37" i="4"/>
  <c r="L68" i="4"/>
  <c r="L45" i="1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<sst xmlns="http://schemas.openxmlformats.org/spreadsheetml/2006/main" count="271" uniqueCount="100">
  <si>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</si>
  <si>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</si>
  <si>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</si>
  <si>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</si>
  <si>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</si>
  <si>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</si>
  <si>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</si>
  <si>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</si>
  <si>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</si>
  <si>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</si>
  <si>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</si>
  <si>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</si>
  <si>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</si>
  <si>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</si>
  <si>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</si>
  <si>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</si>
  <si>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</si>
  <si>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</si>
  <si>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</si>
  <si>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</si>
  <si>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</si>
  <si>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</si>
  <si>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</si>
  <si>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</si>
  <si>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</si>
  <si>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</si>
  <si>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</si>
  <si>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</si>
  <si>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</si>
  <si>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</si>
  <si>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</si>
  <si>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</si>
  <si>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</si>
  <si>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</si>
  <si>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</si>
  <si>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</si>
  <si>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</si>
  <si>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</si>
  <si>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</si>
  <si>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</si>
  <si>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</si>
  <si>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</si>
  <si>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</si>
  <si>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</si>
  <si>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</si>
  <si>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</si>
  <si>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</si>
  <si>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</si>
  <si>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</si>
  <si>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</si>
  <si>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</si>
  <si>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</si>
  <si>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</si>
  <si>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</si>
  <si>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</si>
  <si>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</si>
  <si>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</si>
  <si>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</si>
  <si>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</si>
  <si>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</si>
  <si>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</si>
  <si>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</si>
  <si>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</si>
  <si>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</si>
  <si>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</si>
  <si>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</si>
  <si>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</si>
  <si>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</si>
  <si>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</si>
  <si>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</si>
  <si>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</si>
  <si>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</si>
  <si>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</si>
  <si>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</si>
  <si>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</si>
  <si>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</si>
  <si>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</si>
  <si>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</si>
  <si>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</si>
  <si>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</si>
  <si>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</si>
  <si>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</si>
  <si>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</si>
  <si>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</si>
  <si>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</si>
  <si>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</si>
  <si>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</si>
  <si>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</si>
  <si>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</si>
  <si>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</si>
  <si>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</si>
  <si>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</si>
  <si>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</si>
  <si>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</si>
  <si>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</si>
  <si>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</si>
  <si>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</si>
  <si>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</si>
  <si>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</si>
  <si>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10 березня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</si>
</sst>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9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8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14" fontId="24" fillId="0" borderId="9" xfId="0" applyNumberFormat="1" applyFont="1" applyFill="1" applyBorder="1" applyAlignment="1">
      <alignment vertical="center" wrapText="1"/>
    </xf>
    <xf numFmtId="2" fontId="25" fillId="0" borderId="12" xfId="0" applyNumberFormat="1" applyFont="1" applyFill="1" applyBorder="1"/>
    <xf numFmtId="0" fontId="13" fillId="0" borderId="12" xfId="0" applyFont="1" applyFill="1" applyBorder="1" applyAlignment="1">
      <alignment vertical="center" wrapText="1"/>
    </xf>
    <xf numFmtId="0" fontId="25" fillId="2" borderId="12" xfId="0" applyFont="1" applyFill="1" applyBorder="1"/>
    <xf numFmtId="0" fontId="25" fillId="0" borderId="12" xfId="0" applyFont="1" applyFill="1" applyBorder="1"/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Q14" activePane="bottomRight" state="frozen"/>
      <selection pane="topRight"/>
      <selection pane="bottomLeft"/>
      <selection pane="bottomRight" activeCell="N85" sqref="A1:N85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7" t="s">
        <v>0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6"/>
    </row>
    <row r="6" spans="1:16" ht="13.5" customHeight="1" x14ac:dyDescent="0.25">
      <c r="A6" s="28"/>
      <c r="B6" s="247" t="s">
        <v>1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6"/>
    </row>
    <row r="7" spans="1:16" ht="12.75" customHeight="1" x14ac:dyDescent="0.25">
      <c r="A7" s="28"/>
      <c r="B7" s="248" t="s">
        <v>99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6"/>
    </row>
    <row r="8" spans="1:16" ht="12.75" customHeight="1" x14ac:dyDescent="0.25">
      <c r="A8" s="27"/>
      <c r="B8" s="69" t="s">
        <v>52</v>
      </c>
      <c r="C8" s="243" t="s">
        <v>2</v>
      </c>
      <c r="D8" s="244"/>
      <c r="E8" s="244"/>
      <c r="F8" s="245" t="s">
        <v>3</v>
      </c>
      <c r="G8" s="245"/>
      <c r="H8" s="245"/>
      <c r="I8" s="245"/>
      <c r="J8" s="245"/>
      <c r="K8" s="245"/>
      <c r="L8" s="241" t="s">
        <v>4</v>
      </c>
      <c r="M8" s="249" t="s">
        <v>5</v>
      </c>
      <c r="N8" s="236" t="s">
        <v>97</v>
      </c>
    </row>
    <row r="9" spans="1:16" x14ac:dyDescent="0.25">
      <c r="A9" s="49"/>
      <c r="B9" s="252" t="s">
        <v>6</v>
      </c>
      <c r="C9" s="211" t="s">
        <v>7</v>
      </c>
      <c r="D9" s="73" t="s">
        <v>8</v>
      </c>
      <c r="E9" s="236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41" t="s">
        <v>83</v>
      </c>
      <c r="L9" s="241"/>
      <c r="M9" s="250"/>
      <c r="N9" s="237"/>
      <c r="O9" s="197"/>
      <c r="P9" s="197"/>
    </row>
    <row r="10" spans="1:16" x14ac:dyDescent="0.25">
      <c r="A10" s="49"/>
      <c r="B10" s="252"/>
      <c r="C10" s="75"/>
      <c r="D10" s="64"/>
      <c r="E10" s="239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41"/>
      <c r="L10" s="241"/>
      <c r="M10" s="250"/>
      <c r="N10" s="237"/>
      <c r="O10" s="197"/>
      <c r="P10" s="197"/>
    </row>
    <row r="11" spans="1:16" x14ac:dyDescent="0.25">
      <c r="A11" s="49"/>
      <c r="B11" s="212"/>
      <c r="C11" s="75"/>
      <c r="D11" s="64"/>
      <c r="E11" s="239"/>
      <c r="F11" s="64" t="s">
        <v>17</v>
      </c>
      <c r="G11" s="213"/>
      <c r="H11" s="44"/>
      <c r="I11" s="72"/>
      <c r="J11" s="64"/>
      <c r="K11" s="241"/>
      <c r="L11" s="241"/>
      <c r="M11" s="250"/>
      <c r="N11" s="237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40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41"/>
      <c r="L12" s="241"/>
      <c r="M12" s="251"/>
      <c r="N12" s="208">
        <v>46084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</v>
      </c>
      <c r="H15" s="3">
        <f>(D15-G15)*10000*C15/1000000</f>
        <v>0.63158799999996407</v>
      </c>
      <c r="I15" s="3">
        <f>E15-H15</f>
        <v>7.6084120000000359</v>
      </c>
      <c r="J15" s="3">
        <v>1</v>
      </c>
      <c r="K15" s="3">
        <f>J15</f>
        <v>1</v>
      </c>
      <c r="L15" s="22">
        <f t="shared" ref="L15:L23" si="0">I15*100/E15</f>
        <v>92.335097087379069</v>
      </c>
      <c r="M15" s="3">
        <v>0.35</v>
      </c>
      <c r="N15" s="223">
        <v>-0.05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167.55</v>
      </c>
      <c r="H16" s="3">
        <f>(D16-G16)*10000*C16/1000000</f>
        <v>-6.000000000001364E-2</v>
      </c>
      <c r="I16" s="3">
        <f t="shared" ref="I16:I23" si="1">E16-H16</f>
        <v>3.5000000000000138</v>
      </c>
      <c r="J16" s="3">
        <v>3.89</v>
      </c>
      <c r="K16" s="3">
        <f>J16</f>
        <v>3.89</v>
      </c>
      <c r="L16" s="22">
        <f>I16*100/E16</f>
        <v>101.74418604651203</v>
      </c>
      <c r="M16" s="3">
        <v>0.8</v>
      </c>
      <c r="N16" s="223">
        <v>-0.01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164.06</v>
      </c>
      <c r="H17" s="3">
        <f t="shared" ref="H17:H20" si="2">(D17-G17)*10000*C17/1000000</f>
        <v>-0.132000000000005</v>
      </c>
      <c r="I17" s="3">
        <f t="shared" si="1"/>
        <v>1.632000000000005</v>
      </c>
      <c r="J17" s="3">
        <v>4.5</v>
      </c>
      <c r="K17" s="3">
        <f>J17</f>
        <v>4.5</v>
      </c>
      <c r="L17" s="22">
        <f>I17*100/E17</f>
        <v>108.80000000000034</v>
      </c>
      <c r="M17" s="3">
        <v>0.95</v>
      </c>
      <c r="N17" s="223">
        <v>0.17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154.5</v>
      </c>
      <c r="H18" s="3">
        <f>(D18-G18)*10000*C18/1000000</f>
        <v>16.1526</v>
      </c>
      <c r="I18" s="3">
        <f t="shared" si="1"/>
        <v>0.80740000000000123</v>
      </c>
      <c r="J18" s="3">
        <v>10</v>
      </c>
      <c r="K18" s="3">
        <f t="shared" ref="K18:K24" si="3">J18</f>
        <v>10</v>
      </c>
      <c r="L18" s="22">
        <f t="shared" si="0"/>
        <v>4.760613207547177</v>
      </c>
      <c r="M18" s="3">
        <v>1.5</v>
      </c>
      <c r="N18" s="223">
        <v>0.04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144.52000000000001</v>
      </c>
      <c r="H19" s="3">
        <f>(D19-G19)*10000*C19/1000000</f>
        <v>-0.1980000000000075</v>
      </c>
      <c r="I19" s="3">
        <f t="shared" si="1"/>
        <v>2.6180000000000074</v>
      </c>
      <c r="J19" s="3">
        <v>10</v>
      </c>
      <c r="K19" s="3">
        <f t="shared" si="3"/>
        <v>10</v>
      </c>
      <c r="L19" s="22">
        <f t="shared" si="0"/>
        <v>108.1818181818185</v>
      </c>
      <c r="M19" s="3">
        <v>1.7</v>
      </c>
      <c r="N19" s="223">
        <v>0.02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10</v>
      </c>
      <c r="K20" s="3">
        <f t="shared" si="3"/>
        <v>10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131.57</v>
      </c>
      <c r="H21" s="3">
        <f>(D21-G21)*10000*C21/1000000</f>
        <v>9.8100000000003712E-2</v>
      </c>
      <c r="I21" s="3">
        <f t="shared" si="1"/>
        <v>3.1718999999999964</v>
      </c>
      <c r="J21" s="3">
        <v>8.6300000000000008</v>
      </c>
      <c r="K21" s="3">
        <f t="shared" si="3"/>
        <v>8.6300000000000008</v>
      </c>
      <c r="L21" s="22">
        <f t="shared" si="0"/>
        <v>96.999999999999901</v>
      </c>
      <c r="M21" s="3">
        <v>2.25</v>
      </c>
      <c r="N21" s="223">
        <v>0.02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127.45</v>
      </c>
      <c r="H22" s="3">
        <f>(D22-G22)*10000*C22/1000000</f>
        <v>-3.4999999999998012E-2</v>
      </c>
      <c r="I22" s="3">
        <f t="shared" si="1"/>
        <v>1.7849999999999979</v>
      </c>
      <c r="J22" s="3">
        <v>8</v>
      </c>
      <c r="K22" s="3">
        <f t="shared" si="3"/>
        <v>8</v>
      </c>
      <c r="L22" s="22">
        <f t="shared" si="0"/>
        <v>101.99999999999989</v>
      </c>
      <c r="M22" s="3">
        <v>2.2999999999999998</v>
      </c>
      <c r="N22" s="223">
        <v>0.1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113.78</v>
      </c>
      <c r="H23" s="3">
        <f>(D23-G23)*10000*C23/1000000</f>
        <v>0.76560000000002904</v>
      </c>
      <c r="I23" s="3">
        <f t="shared" si="1"/>
        <v>14.93439999999997</v>
      </c>
      <c r="J23" s="3">
        <v>22.5</v>
      </c>
      <c r="K23" s="3">
        <f>J23</f>
        <v>22.5</v>
      </c>
      <c r="L23" s="22">
        <f t="shared" si="0"/>
        <v>95.123566878980711</v>
      </c>
      <c r="M23" s="3">
        <v>2.4500000000000002</v>
      </c>
      <c r="N23" s="223">
        <v>0.16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99.74</v>
      </c>
      <c r="H24" s="3">
        <f>(D24-G24)*10000*C24/1000000</f>
        <v>0.11900000000001255</v>
      </c>
      <c r="I24" s="3">
        <f>E24-H24</f>
        <v>3.6309999999999873</v>
      </c>
      <c r="J24" s="3">
        <v>23</v>
      </c>
      <c r="K24" s="3">
        <f t="shared" si="3"/>
        <v>23</v>
      </c>
      <c r="L24" s="22">
        <f>I24*100/E24</f>
        <v>96.826666666666327</v>
      </c>
      <c r="M24" s="3">
        <v>2.5</v>
      </c>
      <c r="N24" s="223">
        <v>-7.0000000000000007E-2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17.341887999999983</v>
      </c>
      <c r="I25" s="20">
        <f>SUM(I15:I24)</f>
        <v>41.248112000000013</v>
      </c>
      <c r="J25" s="19"/>
      <c r="K25" s="19"/>
      <c r="L25" s="24">
        <f>I25*100/E25</f>
        <v>70.40128349547706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191.66</v>
      </c>
      <c r="H27" s="13">
        <f>E27-I27</f>
        <v>-4.6000000000000041E-2</v>
      </c>
      <c r="I27" s="13">
        <v>1.45</v>
      </c>
      <c r="J27" s="3">
        <v>0.15</v>
      </c>
      <c r="K27" s="3">
        <f>J27</f>
        <v>0.15</v>
      </c>
      <c r="L27" s="22">
        <f>I27*100/E27</f>
        <v>103.27635327635328</v>
      </c>
      <c r="M27" s="3">
        <v>0.15</v>
      </c>
      <c r="N27" s="223">
        <v>0.45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182.52</v>
      </c>
      <c r="H29" s="3">
        <f>(D29-G29)*10000*C29/1000000</f>
        <v>-4.6800000000023947E-2</v>
      </c>
      <c r="I29" s="13">
        <f>E29-H29</f>
        <v>3.9768000000000243</v>
      </c>
      <c r="J29" s="3">
        <v>0.16</v>
      </c>
      <c r="K29" s="3">
        <f t="shared" si="5"/>
        <v>0.16</v>
      </c>
      <c r="L29" s="22">
        <f>I29*100/E29</f>
        <v>101.19083969465711</v>
      </c>
      <c r="M29" s="3">
        <v>0.21</v>
      </c>
      <c r="N29" s="223">
        <v>0.01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</v>
      </c>
      <c r="H30" s="3">
        <f>(D30-G30)*10000*C30/1000000</f>
        <v>0.26000000000000367</v>
      </c>
      <c r="I30" s="13">
        <f t="shared" ref="I30:I31" si="7">E30-H30</f>
        <v>0.80999999999999639</v>
      </c>
      <c r="J30" s="3">
        <v>0.01</v>
      </c>
      <c r="K30" s="3">
        <f t="shared" si="5"/>
        <v>0.01</v>
      </c>
      <c r="L30" s="22">
        <f>I30*100/E30</f>
        <v>75.700934579438922</v>
      </c>
      <c r="M30" s="3">
        <v>0.01</v>
      </c>
      <c r="N30" s="223">
        <v>0.02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179.16</v>
      </c>
      <c r="H31" s="3">
        <f>(D31-G31)*10000*C31/1000000</f>
        <v>-5.8200000000002201E-2</v>
      </c>
      <c r="I31" s="13">
        <f t="shared" si="7"/>
        <v>1.8082000000000022</v>
      </c>
      <c r="J31" s="3">
        <v>0.21</v>
      </c>
      <c r="K31" s="3">
        <f t="shared" si="5"/>
        <v>0.21</v>
      </c>
      <c r="L31" s="22">
        <f t="shared" ref="L31" si="8">I31*100/E31</f>
        <v>103.32571428571441</v>
      </c>
      <c r="M31" s="3">
        <v>0.22</v>
      </c>
      <c r="N31" s="223">
        <v>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174.09</v>
      </c>
      <c r="H32" s="3">
        <f>(D32-G32)*10000*C32/1000000</f>
        <v>-5.700000000000216E-2</v>
      </c>
      <c r="I32" s="13">
        <f>E32-H32</f>
        <v>1.0870000000000022</v>
      </c>
      <c r="J32" s="3">
        <v>0.23</v>
      </c>
      <c r="K32" s="3">
        <f t="shared" si="5"/>
        <v>0.23</v>
      </c>
      <c r="L32" s="22">
        <f>I32*100/E32</f>
        <v>105.53398058252448</v>
      </c>
      <c r="M32" s="3">
        <v>0.26</v>
      </c>
      <c r="N32" s="223">
        <v>0.01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0.30199999999997534</v>
      </c>
      <c r="I33" s="21">
        <f>SUM(I27:I32)</f>
        <v>10.182000000000023</v>
      </c>
      <c r="J33" s="20"/>
      <c r="K33" s="20"/>
      <c r="L33" s="24">
        <f>I33*100/E33</f>
        <v>97.119420068676305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0.04</v>
      </c>
      <c r="K35" s="3">
        <f>J35</f>
        <v>0.04</v>
      </c>
      <c r="L35" s="22">
        <f t="shared" ref="L35:L37" si="10">I35*100/E35</f>
        <v>100.47899159663821</v>
      </c>
      <c r="M35" s="3">
        <v>0.05</v>
      </c>
      <c r="N35" s="223">
        <v>0.02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185.52</v>
      </c>
      <c r="H36" s="13">
        <f>(D36-G36)*10000*C36/1000000</f>
        <v>-2.080000000001064E-2</v>
      </c>
      <c r="I36" s="13">
        <f>E36-H36</f>
        <v>1.8508000000000107</v>
      </c>
      <c r="J36" s="3">
        <v>0.05</v>
      </c>
      <c r="K36" s="3">
        <f>J36</f>
        <v>0.05</v>
      </c>
      <c r="L36" s="22">
        <f t="shared" si="10"/>
        <v>101.1366120218585</v>
      </c>
      <c r="M36" s="3">
        <v>0.06</v>
      </c>
      <c r="N36" s="223">
        <v>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180.55</v>
      </c>
      <c r="H37" s="13">
        <f>(D37-G37)*10000*C37/1000000</f>
        <v>3.1999999999989086E-2</v>
      </c>
      <c r="I37" s="13">
        <f>E37-H37</f>
        <v>0.98800000000001098</v>
      </c>
      <c r="J37" s="3">
        <v>0.1</v>
      </c>
      <c r="K37" s="3">
        <f>J37</f>
        <v>0.1</v>
      </c>
      <c r="L37" s="22">
        <f t="shared" si="10"/>
        <v>96.862745098040278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5.4999999999836291E-3</v>
      </c>
      <c r="I38" s="20">
        <f>SUM(I35:I37)</f>
        <v>4.0345000000000164</v>
      </c>
      <c r="J38" s="20"/>
      <c r="K38" s="20"/>
      <c r="L38" s="24">
        <f>I38*100/E38</f>
        <v>99.863861386139021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182.2</v>
      </c>
      <c r="H40" s="3">
        <f>(D40-G40)*10000*C40/1000000</f>
        <v>0.20010000000000761</v>
      </c>
      <c r="I40" s="3">
        <f>E40-H40</f>
        <v>0.87989999999999247</v>
      </c>
      <c r="J40" s="3">
        <v>0.03</v>
      </c>
      <c r="K40" s="3">
        <f t="shared" ref="K40" si="12">J40</f>
        <v>0.03</v>
      </c>
      <c r="L40" s="22">
        <f t="shared" ref="L40:L42" si="13">I40*100/E40</f>
        <v>81.472222222221518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176.62</v>
      </c>
      <c r="H41" s="3">
        <f>(D41-G41)*10000*C41/1000000</f>
        <v>0.23863999999999716</v>
      </c>
      <c r="I41" s="3">
        <f>E41-H41</f>
        <v>1.1713600000000028</v>
      </c>
      <c r="J41" s="3">
        <v>0.03</v>
      </c>
      <c r="K41" s="3">
        <f>J41</f>
        <v>0.03</v>
      </c>
      <c r="L41" s="22">
        <f t="shared" si="13"/>
        <v>83.07517730496474</v>
      </c>
      <c r="M41" s="48">
        <v>0.05</v>
      </c>
      <c r="N41" s="223">
        <v>0.02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175.12</v>
      </c>
      <c r="H42" s="3">
        <f>(D42-G42)*10000*C42/1000000</f>
        <v>7.279999999999745E-2</v>
      </c>
      <c r="I42" s="3">
        <f>E42-H42</f>
        <v>1.0972000000000024</v>
      </c>
      <c r="J42" s="3">
        <v>0.03</v>
      </c>
      <c r="K42" s="3">
        <f>J42</f>
        <v>0.03</v>
      </c>
      <c r="L42" s="22">
        <f t="shared" si="13"/>
        <v>93.777777777777985</v>
      </c>
      <c r="M42" s="48">
        <v>0.06</v>
      </c>
      <c r="N42" s="223">
        <v>0.02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0.51154000000000222</v>
      </c>
      <c r="I43" s="20">
        <f>SUM(I40:I42)</f>
        <v>3.1484599999999974</v>
      </c>
      <c r="J43" s="20"/>
      <c r="K43" s="20"/>
      <c r="L43" s="24">
        <f>I43*100/E43</f>
        <v>86.023497267759481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210</v>
      </c>
      <c r="H45" s="3">
        <f>E45-I45</f>
        <v>2.37</v>
      </c>
      <c r="I45" s="3">
        <v>0.1</v>
      </c>
      <c r="J45" s="3">
        <v>0.15</v>
      </c>
      <c r="K45" s="3">
        <f t="shared" ref="K45" si="15">J45</f>
        <v>0.15</v>
      </c>
      <c r="L45" s="22">
        <f t="shared" ref="L45:L54" si="16">I45*100/E45</f>
        <v>4.048582995951417</v>
      </c>
      <c r="M45" s="3">
        <v>0.1</v>
      </c>
      <c r="N45" s="223">
        <v>0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si="16"/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191.67</v>
      </c>
      <c r="H47" s="3">
        <v>0.09</v>
      </c>
      <c r="I47" s="3">
        <f t="shared" ref="I47:I54" si="17">E47-H47</f>
        <v>1.65</v>
      </c>
      <c r="J47" s="3">
        <v>0.15</v>
      </c>
      <c r="K47" s="3">
        <f>J47</f>
        <v>0.15</v>
      </c>
      <c r="L47" s="22">
        <f>I47*100/E47</f>
        <v>94.827586206896555</v>
      </c>
      <c r="M47" s="3">
        <v>0.15</v>
      </c>
      <c r="N47" s="223">
        <v>0.02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189.55</v>
      </c>
      <c r="H48" s="3">
        <f>(D48-G48)*10000*C48/1000000</f>
        <v>-0.17650000000004012</v>
      </c>
      <c r="I48" s="3">
        <f t="shared" si="17"/>
        <v>2.10650000000004</v>
      </c>
      <c r="J48" s="3">
        <v>0.25</v>
      </c>
      <c r="K48" s="3">
        <f>J48</f>
        <v>0.25</v>
      </c>
      <c r="L48" s="22">
        <f t="shared" si="16"/>
        <v>109.14507772020934</v>
      </c>
      <c r="M48" s="3">
        <v>0.2</v>
      </c>
      <c r="N48" s="223">
        <v>0.05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185.95</v>
      </c>
      <c r="H49" s="3">
        <v>0.1</v>
      </c>
      <c r="I49" s="3">
        <f t="shared" si="17"/>
        <v>0.97000000000000008</v>
      </c>
      <c r="J49" s="3">
        <v>0.3</v>
      </c>
      <c r="K49" s="3">
        <f t="shared" ref="K49:K54" si="18">J49</f>
        <v>0.3</v>
      </c>
      <c r="L49" s="22">
        <f t="shared" si="16"/>
        <v>90.654205607476641</v>
      </c>
      <c r="M49" s="3">
        <v>0.25</v>
      </c>
      <c r="N49" s="223">
        <v>0.17</v>
      </c>
      <c r="O49" s="209"/>
      <c r="P49" s="197"/>
    </row>
    <row r="50" spans="1:27" s="5" customFormat="1" ht="14.1" customHeight="1" x14ac:dyDescent="0.25">
      <c r="A50" s="235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182.45</v>
      </c>
      <c r="H50" s="3">
        <f>(D50-G50)*10000*C50/1000000</f>
        <v>-4.4999999999984656E-2</v>
      </c>
      <c r="I50" s="3">
        <f t="shared" si="17"/>
        <v>1.5149999999999846</v>
      </c>
      <c r="J50" s="3">
        <v>0.3</v>
      </c>
      <c r="K50" s="3">
        <f>J50</f>
        <v>0.3</v>
      </c>
      <c r="L50" s="22">
        <v>38</v>
      </c>
      <c r="M50" s="3">
        <v>0.3</v>
      </c>
      <c r="N50" s="223">
        <v>0.15</v>
      </c>
      <c r="O50" s="209"/>
      <c r="P50" s="197"/>
    </row>
    <row r="51" spans="1:27" s="5" customFormat="1" ht="14.1" customHeight="1" x14ac:dyDescent="0.25">
      <c r="A51" s="235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173.03</v>
      </c>
      <c r="H51" s="3">
        <f>(D51-G51)*10000*C51/1000000</f>
        <v>-1.7400000000000658E-2</v>
      </c>
      <c r="I51" s="3">
        <f t="shared" si="17"/>
        <v>1.1474000000000006</v>
      </c>
      <c r="J51" s="3">
        <v>1.1000000000000001</v>
      </c>
      <c r="K51" s="3">
        <f>J51</f>
        <v>1.1000000000000001</v>
      </c>
      <c r="L51" s="22">
        <f t="shared" si="16"/>
        <v>101.53982300884962</v>
      </c>
      <c r="M51" s="3">
        <v>0.35</v>
      </c>
      <c r="N51" s="223">
        <v>-0.02</v>
      </c>
      <c r="O51" s="4"/>
      <c r="P51" s="197"/>
    </row>
    <row r="52" spans="1:27" s="5" customFormat="1" ht="14.1" customHeight="1" x14ac:dyDescent="0.25">
      <c r="A52" s="235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168.9</v>
      </c>
      <c r="H52" s="3">
        <f t="shared" ref="H52:H54" si="20">(D52-G52)*10000*C52/1000000</f>
        <v>6.7999999999996133E-2</v>
      </c>
      <c r="I52" s="3">
        <f t="shared" si="17"/>
        <v>1.1320000000000039</v>
      </c>
      <c r="J52" s="3">
        <v>3.4</v>
      </c>
      <c r="K52" s="3">
        <f t="shared" si="18"/>
        <v>3.4</v>
      </c>
      <c r="L52" s="22">
        <f t="shared" si="16"/>
        <v>94.333333333333655</v>
      </c>
      <c r="M52" s="3">
        <v>0.4</v>
      </c>
      <c r="N52" s="223">
        <v>0.05</v>
      </c>
      <c r="O52" s="4"/>
      <c r="P52" s="197"/>
    </row>
    <row r="53" spans="1:27" s="5" customFormat="1" ht="14.1" customHeight="1" x14ac:dyDescent="0.25">
      <c r="A53" s="235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163.15</v>
      </c>
      <c r="H53" s="3">
        <f t="shared" si="20"/>
        <v>-0.1530000000000058</v>
      </c>
      <c r="I53" s="3">
        <f t="shared" si="17"/>
        <v>2.6530000000000058</v>
      </c>
      <c r="J53" s="3">
        <v>3.7</v>
      </c>
      <c r="K53" s="3">
        <f t="shared" si="18"/>
        <v>3.7</v>
      </c>
      <c r="L53" s="22">
        <f t="shared" si="16"/>
        <v>106.12000000000023</v>
      </c>
      <c r="M53" s="3">
        <v>0.45</v>
      </c>
      <c r="N53" s="223">
        <v>0</v>
      </c>
      <c r="O53" s="4"/>
      <c r="P53" s="197"/>
    </row>
    <row r="54" spans="1:27" s="5" customFormat="1" ht="14.1" customHeight="1" x14ac:dyDescent="0.25">
      <c r="A54" s="235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160.55000000000001</v>
      </c>
      <c r="H54" s="3">
        <f t="shared" si="20"/>
        <v>-0.35100000000001336</v>
      </c>
      <c r="I54" s="3">
        <f t="shared" si="17"/>
        <v>1.6310000000000133</v>
      </c>
      <c r="J54" s="3">
        <v>4</v>
      </c>
      <c r="K54" s="3">
        <f t="shared" si="18"/>
        <v>4</v>
      </c>
      <c r="L54" s="22">
        <f t="shared" si="16"/>
        <v>127.42187500000104</v>
      </c>
      <c r="M54" s="3">
        <v>0.5</v>
      </c>
      <c r="N54" s="223">
        <v>-0.13</v>
      </c>
      <c r="O54" s="4"/>
      <c r="P54" s="197"/>
    </row>
    <row r="55" spans="1:27" s="5" customFormat="1" ht="14.1" customHeight="1" x14ac:dyDescent="0.25">
      <c r="A55" s="235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1.8850999999999511</v>
      </c>
      <c r="I55" s="20">
        <f>SUM(I45:I54)</f>
        <v>13.514900000000047</v>
      </c>
      <c r="J55" s="20"/>
      <c r="K55" s="52"/>
      <c r="L55" s="24">
        <f>I55*100/E55</f>
        <v>87.759090909091213</v>
      </c>
      <c r="M55" s="52"/>
      <c r="N55" s="223"/>
      <c r="O55" s="197"/>
      <c r="P55" s="197"/>
    </row>
    <row r="56" spans="1:27" s="5" customFormat="1" ht="14.1" customHeight="1" x14ac:dyDescent="0.25">
      <c r="A56" s="235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5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217.75</v>
      </c>
      <c r="H57" s="3">
        <v>0.12</v>
      </c>
      <c r="I57" s="3">
        <f>E57-H57</f>
        <v>1</v>
      </c>
      <c r="J57" s="3">
        <v>0.06</v>
      </c>
      <c r="K57" s="3">
        <f>J57</f>
        <v>0.06</v>
      </c>
      <c r="L57" s="22">
        <f t="shared" ref="L57:L68" si="22">I57*100/E57</f>
        <v>89.285714285714278</v>
      </c>
      <c r="M57" s="3">
        <v>0.01</v>
      </c>
      <c r="N57" s="223">
        <v>0.05</v>
      </c>
      <c r="O57" s="197"/>
      <c r="P57" s="197"/>
    </row>
    <row r="58" spans="1:27" s="5" customFormat="1" ht="14.1" customHeight="1" x14ac:dyDescent="0.25">
      <c r="A58" s="235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211.2</v>
      </c>
      <c r="H58" s="3">
        <v>0.4</v>
      </c>
      <c r="I58" s="3">
        <f>E58-H58</f>
        <v>0.62</v>
      </c>
      <c r="J58" s="3">
        <v>0.08</v>
      </c>
      <c r="K58" s="3">
        <f>J58</f>
        <v>0.08</v>
      </c>
      <c r="L58" s="22">
        <f t="shared" si="22"/>
        <v>60.784313725490193</v>
      </c>
      <c r="M58" s="3">
        <v>0.1</v>
      </c>
      <c r="N58" s="223">
        <v>0.1</v>
      </c>
      <c r="O58" s="197"/>
      <c r="P58" s="197"/>
    </row>
    <row r="59" spans="1:27" s="5" customFormat="1" ht="14.1" customHeight="1" x14ac:dyDescent="0.25">
      <c r="A59" s="27"/>
      <c r="B59" s="217"/>
      <c r="C59" s="243" t="s">
        <v>2</v>
      </c>
      <c r="D59" s="244"/>
      <c r="E59" s="244"/>
      <c r="F59" s="245" t="s">
        <v>3</v>
      </c>
      <c r="G59" s="245"/>
      <c r="H59" s="245"/>
      <c r="I59" s="245"/>
      <c r="J59" s="245"/>
      <c r="K59" s="245"/>
      <c r="L59" s="241" t="s">
        <v>4</v>
      </c>
      <c r="M59" s="246" t="s">
        <v>5</v>
      </c>
      <c r="N59" s="236" t="s">
        <v>95</v>
      </c>
      <c r="O59" s="197"/>
      <c r="P59" s="197"/>
    </row>
    <row r="60" spans="1:27" s="5" customFormat="1" ht="14.1" customHeight="1" x14ac:dyDescent="0.25">
      <c r="A60" s="49"/>
      <c r="B60" s="238" t="s">
        <v>6</v>
      </c>
      <c r="C60" s="211" t="s">
        <v>7</v>
      </c>
      <c r="D60" s="73" t="s">
        <v>8</v>
      </c>
      <c r="E60" s="236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41" t="s">
        <v>83</v>
      </c>
      <c r="L60" s="241"/>
      <c r="M60" s="246"/>
      <c r="N60" s="237"/>
      <c r="O60" s="197"/>
      <c r="P60" s="197"/>
    </row>
    <row r="61" spans="1:27" s="5" customFormat="1" ht="14.1" customHeight="1" x14ac:dyDescent="0.25">
      <c r="A61" s="49"/>
      <c r="B61" s="238"/>
      <c r="C61" s="75"/>
      <c r="D61" s="64"/>
      <c r="E61" s="239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41"/>
      <c r="L61" s="241"/>
      <c r="M61" s="246"/>
      <c r="N61" s="237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9"/>
      <c r="F62" s="64" t="s">
        <v>17</v>
      </c>
      <c r="G62" s="213"/>
      <c r="H62" s="44"/>
      <c r="I62" s="72"/>
      <c r="J62" s="64"/>
      <c r="K62" s="241"/>
      <c r="L62" s="241"/>
      <c r="M62" s="246"/>
      <c r="N62" s="237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40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41"/>
      <c r="L63" s="241"/>
      <c r="M63" s="246"/>
      <c r="N63" s="208">
        <f>N12</f>
        <v>46084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5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189.1</v>
      </c>
      <c r="H65" s="3">
        <v>0.18</v>
      </c>
      <c r="I65" s="3">
        <f>E65-H65</f>
        <v>1.4000000000000001</v>
      </c>
      <c r="J65" s="3">
        <v>0.09</v>
      </c>
      <c r="K65" s="3">
        <f>J65</f>
        <v>0.09</v>
      </c>
      <c r="L65" s="22">
        <f t="shared" si="22"/>
        <v>88.60759493670885</v>
      </c>
      <c r="M65" s="3">
        <v>0.06</v>
      </c>
      <c r="N65" s="223">
        <v>0.3</v>
      </c>
      <c r="O65" s="199"/>
      <c r="P65" s="197"/>
    </row>
    <row r="66" spans="1:16" s="5" customFormat="1" ht="14.1" customHeight="1" x14ac:dyDescent="0.25">
      <c r="A66" s="235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184.55</v>
      </c>
      <c r="H66" s="3">
        <f t="shared" ref="H66" si="23">(D66-G66)*10000*C66/1000000</f>
        <v>-5.4750000000012448E-2</v>
      </c>
      <c r="I66" s="3">
        <f>E66-H66</f>
        <v>1.5047500000000125</v>
      </c>
      <c r="J66" s="3">
        <v>0.08</v>
      </c>
      <c r="K66" s="3">
        <f>J66</f>
        <v>0.08</v>
      </c>
      <c r="L66" s="22">
        <f t="shared" si="22"/>
        <v>103.77586206896638</v>
      </c>
      <c r="M66" s="3">
        <v>7.0000000000000007E-2</v>
      </c>
      <c r="N66" s="223">
        <v>0.25</v>
      </c>
      <c r="O66" s="4"/>
      <c r="P66" s="197"/>
    </row>
    <row r="67" spans="1:16" s="5" customFormat="1" ht="14.1" customHeight="1" x14ac:dyDescent="0.25">
      <c r="A67" s="235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5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98.03</v>
      </c>
      <c r="H68" s="3">
        <f>(D68-G68)*10000*C68/1000000</f>
        <v>-7.4880000000002833E-2</v>
      </c>
      <c r="I68" s="3">
        <f>E68-H68</f>
        <v>2.5748800000000029</v>
      </c>
      <c r="J68" s="3">
        <v>0.17</v>
      </c>
      <c r="K68" s="3">
        <f>J68</f>
        <v>0.17</v>
      </c>
      <c r="L68" s="22">
        <f t="shared" si="22"/>
        <v>102.99520000000011</v>
      </c>
      <c r="M68" s="3">
        <v>0.15</v>
      </c>
      <c r="N68" s="223">
        <v>7.0000000000000007E-2</v>
      </c>
      <c r="O68" s="197"/>
      <c r="P68" s="197"/>
    </row>
    <row r="69" spans="1:16" s="5" customFormat="1" ht="14.1" customHeight="1" x14ac:dyDescent="0.25">
      <c r="A69" s="235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0.57036999999998472</v>
      </c>
      <c r="I69" s="20">
        <f>I68+I66+I65+I58+I57</f>
        <v>7.0996300000000163</v>
      </c>
      <c r="J69" s="20"/>
      <c r="K69" s="20"/>
      <c r="L69" s="24">
        <f>I69*100/E69</f>
        <v>75.769797225186934</v>
      </c>
      <c r="M69" s="20"/>
      <c r="N69" s="223"/>
      <c r="O69" s="197"/>
      <c r="P69" s="197"/>
    </row>
    <row r="70" spans="1:16" s="5" customFormat="1" ht="14.1" customHeight="1" x14ac:dyDescent="0.25">
      <c r="A70" s="235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5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5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168.53</v>
      </c>
      <c r="H72" s="3">
        <f>(D72-G72)*10000*C72/1000000</f>
        <v>0.59400000000002251</v>
      </c>
      <c r="I72" s="3">
        <f t="shared" ref="I72" si="26">E72-H72</f>
        <v>4.2059999999999773</v>
      </c>
      <c r="J72" s="3">
        <v>0</v>
      </c>
      <c r="K72" s="3">
        <f>J72</f>
        <v>0</v>
      </c>
      <c r="L72" s="22">
        <f t="shared" ref="L72" si="27">I72*100/E72</f>
        <v>87.624999999999531</v>
      </c>
      <c r="M72" s="3">
        <v>7.0000000000000007E-2</v>
      </c>
      <c r="N72" s="223">
        <v>0.02</v>
      </c>
      <c r="O72" s="199"/>
      <c r="P72" s="197"/>
    </row>
    <row r="73" spans="1:16" ht="14.1" customHeight="1" x14ac:dyDescent="0.25">
      <c r="A73" s="235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0.59400000000002251</v>
      </c>
      <c r="I73" s="20">
        <f>SUM(I72:I72)</f>
        <v>4.2059999999999773</v>
      </c>
      <c r="J73" s="21"/>
      <c r="K73" s="20"/>
      <c r="L73" s="24">
        <f>I73*100/E73</f>
        <v>87.624999999999531</v>
      </c>
      <c r="M73" s="20"/>
      <c r="N73" s="223"/>
      <c r="O73" s="197"/>
      <c r="P73" s="197"/>
    </row>
    <row r="74" spans="1:16" ht="14.1" customHeight="1" x14ac:dyDescent="0.25">
      <c r="A74" s="235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5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0.01</v>
      </c>
      <c r="O75" s="4"/>
      <c r="P75" s="197"/>
    </row>
    <row r="76" spans="1:16" x14ac:dyDescent="0.25">
      <c r="A76" s="235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5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5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22.610397999999904</v>
      </c>
      <c r="I79" s="24">
        <f>I25+I33+I38+I43+I55+I69+I73+I75+I77</f>
        <v>84.643602000000087</v>
      </c>
      <c r="J79" s="20"/>
      <c r="K79" s="20"/>
      <c r="L79" s="20">
        <f>I79*100/E79</f>
        <v>77.687466270169139</v>
      </c>
      <c r="M79" s="52"/>
      <c r="N79" s="224"/>
      <c r="O79" s="201"/>
      <c r="P79" s="197"/>
    </row>
    <row r="80" spans="1:16" x14ac:dyDescent="0.25">
      <c r="A80" s="77"/>
      <c r="B80" s="242" t="s">
        <v>88</v>
      </c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169.34</v>
      </c>
      <c r="H82" s="3">
        <f>(D82-G82)*10000*C82/1000000</f>
        <v>0.54239999999998845</v>
      </c>
      <c r="I82" s="3">
        <f>E82-H82</f>
        <v>3.5176000000000114</v>
      </c>
      <c r="J82" s="13">
        <v>4.2000000000000003E-2</v>
      </c>
      <c r="K82" s="13">
        <f>J82</f>
        <v>4.2000000000000003E-2</v>
      </c>
      <c r="L82" s="22">
        <f t="shared" si="31"/>
        <v>86.640394088670234</v>
      </c>
      <c r="M82" s="3"/>
      <c r="N82" s="223">
        <v>0.23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178.3</v>
      </c>
      <c r="H83" s="3">
        <f>(D83-G83)*10000*C83/1000000</f>
        <v>0.72359999999999314</v>
      </c>
      <c r="I83" s="3">
        <f>E83-H83</f>
        <v>0.27640000000000686</v>
      </c>
      <c r="J83" s="3">
        <v>0</v>
      </c>
      <c r="K83" s="3">
        <v>0</v>
      </c>
      <c r="L83" s="22">
        <f t="shared" si="31"/>
        <v>27.640000000000686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2.2018399999999949</v>
      </c>
      <c r="I84" s="20">
        <f>SUM(I81:I83)</f>
        <v>5.2181600000000046</v>
      </c>
      <c r="J84" s="20"/>
      <c r="K84" s="20"/>
      <c r="L84" s="24">
        <f>I84*100/E84</f>
        <v>70.325606469002764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92"/>
  <sheetViews>
    <sheetView zoomScaleNormal="100" workbookViewId="0">
      <pane xSplit="13" ySplit="13" topLeftCell="N67" activePane="bottomRight" state="frozen"/>
      <selection pane="topRight" activeCell="N1" sqref="N1"/>
      <selection pane="bottomLeft" activeCell="A10" sqref="A10"/>
      <selection pane="bottomRight" activeCell="B5" sqref="B5:M5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6" t="s">
        <v>0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</row>
    <row r="6" spans="1:15" ht="12" customHeight="1" x14ac:dyDescent="0.25">
      <c r="A6" s="89"/>
      <c r="B6" s="266" t="s">
        <v>84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</row>
    <row r="7" spans="1:15" ht="10.5" customHeight="1" x14ac:dyDescent="0.25">
      <c r="A7" s="89"/>
      <c r="B7" s="267" t="str">
        <f>Лист1!B7</f>
        <v>станом на 10 березня 2026р.</v>
      </c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25"/>
    </row>
    <row r="8" spans="1:15" ht="12.75" customHeight="1" x14ac:dyDescent="0.25">
      <c r="A8" s="90"/>
      <c r="B8" s="27"/>
      <c r="C8" s="256" t="s">
        <v>2</v>
      </c>
      <c r="D8" s="257"/>
      <c r="E8" s="258"/>
      <c r="F8" s="259" t="s">
        <v>3</v>
      </c>
      <c r="G8" s="260"/>
      <c r="H8" s="261"/>
      <c r="I8" s="261"/>
      <c r="J8" s="261"/>
      <c r="K8" s="262"/>
      <c r="L8" s="236" t="s">
        <v>4</v>
      </c>
      <c r="M8" s="263" t="s">
        <v>5</v>
      </c>
      <c r="N8" s="236" t="s">
        <v>98</v>
      </c>
    </row>
    <row r="9" spans="1:15" x14ac:dyDescent="0.25">
      <c r="A9" s="91"/>
      <c r="B9" s="252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6" t="s">
        <v>83</v>
      </c>
      <c r="L9" s="237"/>
      <c r="M9" s="264"/>
      <c r="N9" s="237"/>
    </row>
    <row r="10" spans="1:15" x14ac:dyDescent="0.25">
      <c r="A10" s="91"/>
      <c r="B10" s="252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7"/>
      <c r="L10" s="237"/>
      <c r="M10" s="264"/>
      <c r="N10" s="237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7"/>
      <c r="L11" s="237"/>
      <c r="M11" s="264"/>
      <c r="N11" s="237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5"/>
      <c r="L12" s="255"/>
      <c r="M12" s="265"/>
      <c r="N12" s="208">
        <f>Лист1!N12</f>
        <v>46084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</v>
      </c>
      <c r="H15" s="3">
        <f>Лист1!H15</f>
        <v>0.63158799999996407</v>
      </c>
      <c r="I15" s="3">
        <f>E15-H15</f>
        <v>7.6084120000000359</v>
      </c>
      <c r="J15" s="3">
        <f>Лист1!J15</f>
        <v>1</v>
      </c>
      <c r="K15" s="3">
        <f>J15</f>
        <v>1</v>
      </c>
      <c r="L15" s="36">
        <f t="shared" ref="L15:L24" si="0">I15*100/E15</f>
        <v>92.335097087379069</v>
      </c>
      <c r="M15" s="106">
        <v>0.35</v>
      </c>
      <c r="N15" s="228">
        <f>Лист1!N15</f>
        <v>-0.05</v>
      </c>
      <c r="O15" s="233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167.55</v>
      </c>
      <c r="H16" s="3">
        <v>0</v>
      </c>
      <c r="I16" s="3">
        <f t="shared" ref="I16:I24" si="2">E16-H16</f>
        <v>3.44</v>
      </c>
      <c r="J16" s="3">
        <f>Лист1!J16</f>
        <v>3.89</v>
      </c>
      <c r="K16" s="3">
        <f t="shared" ref="K16:K24" si="3">J16</f>
        <v>3.89</v>
      </c>
      <c r="L16" s="36">
        <f t="shared" si="0"/>
        <v>100</v>
      </c>
      <c r="M16" s="106">
        <v>0.8</v>
      </c>
      <c r="N16" s="228">
        <f>Лист1!N16</f>
        <v>-0.01</v>
      </c>
      <c r="O16" s="233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164.06</v>
      </c>
      <c r="H17" s="3">
        <f>Лист1!H17</f>
        <v>-0.132000000000005</v>
      </c>
      <c r="I17" s="3">
        <f t="shared" si="2"/>
        <v>1.632000000000005</v>
      </c>
      <c r="J17" s="3">
        <f>Лист1!J17</f>
        <v>4.5</v>
      </c>
      <c r="K17" s="3">
        <f>J17</f>
        <v>4.5</v>
      </c>
      <c r="L17" s="36">
        <f t="shared" si="0"/>
        <v>108.80000000000034</v>
      </c>
      <c r="M17" s="106">
        <v>0.95</v>
      </c>
      <c r="N17" s="228">
        <f>Лист1!N17</f>
        <v>0.17</v>
      </c>
      <c r="O17" s="233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154.5</v>
      </c>
      <c r="H18" s="3">
        <f>Лист1!H18</f>
        <v>16.1526</v>
      </c>
      <c r="I18" s="3">
        <f>E18-H18</f>
        <v>0.80740000000000123</v>
      </c>
      <c r="J18" s="3">
        <f>Лист1!J18</f>
        <v>10</v>
      </c>
      <c r="K18" s="3">
        <f t="shared" si="3"/>
        <v>10</v>
      </c>
      <c r="L18" s="36">
        <f t="shared" si="0"/>
        <v>4.760613207547177</v>
      </c>
      <c r="M18" s="106">
        <v>1.5</v>
      </c>
      <c r="N18" s="228">
        <f>Лист1!N18</f>
        <v>0.04</v>
      </c>
      <c r="O18" s="233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144.52000000000001</v>
      </c>
      <c r="H19" s="183">
        <v>0</v>
      </c>
      <c r="I19" s="3">
        <f t="shared" si="2"/>
        <v>2.42</v>
      </c>
      <c r="J19" s="3">
        <f>Лист1!J19</f>
        <v>10</v>
      </c>
      <c r="K19" s="3">
        <f t="shared" si="3"/>
        <v>10</v>
      </c>
      <c r="L19" s="36">
        <f t="shared" si="0"/>
        <v>100</v>
      </c>
      <c r="M19" s="106">
        <v>1.7</v>
      </c>
      <c r="N19" s="228">
        <f>Лист1!N19</f>
        <v>0.02</v>
      </c>
      <c r="O19" s="233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10</v>
      </c>
      <c r="K20" s="3">
        <f t="shared" si="3"/>
        <v>10</v>
      </c>
      <c r="L20" s="36">
        <f t="shared" si="0"/>
        <v>100</v>
      </c>
      <c r="M20" s="106">
        <v>1.8</v>
      </c>
      <c r="N20" s="228">
        <f>Лист1!N20</f>
        <v>0</v>
      </c>
      <c r="O20" s="233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131.57</v>
      </c>
      <c r="H21" s="3">
        <f>Лист1!H21</f>
        <v>9.8100000000003712E-2</v>
      </c>
      <c r="I21" s="3">
        <f t="shared" si="2"/>
        <v>3.1718999999999964</v>
      </c>
      <c r="J21" s="3">
        <f>Лист1!J21</f>
        <v>8.6300000000000008</v>
      </c>
      <c r="K21" s="3">
        <f t="shared" si="3"/>
        <v>8.6300000000000008</v>
      </c>
      <c r="L21" s="36">
        <f t="shared" si="0"/>
        <v>96.999999999999901</v>
      </c>
      <c r="M21" s="106">
        <v>2.25</v>
      </c>
      <c r="N21" s="228">
        <f>Лист1!N21</f>
        <v>0.02</v>
      </c>
      <c r="O21" s="233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127.45</v>
      </c>
      <c r="H22" s="3">
        <f>Лист1!H22</f>
        <v>-3.4999999999998012E-2</v>
      </c>
      <c r="I22" s="3">
        <f t="shared" si="2"/>
        <v>1.7849999999999979</v>
      </c>
      <c r="J22" s="3">
        <f>Лист1!J22</f>
        <v>8</v>
      </c>
      <c r="K22" s="3">
        <f t="shared" si="3"/>
        <v>8</v>
      </c>
      <c r="L22" s="36">
        <f t="shared" si="0"/>
        <v>101.99999999999989</v>
      </c>
      <c r="M22" s="106">
        <v>2.2999999999999998</v>
      </c>
      <c r="N22" s="228">
        <f>Лист1!N22</f>
        <v>0.1</v>
      </c>
      <c r="O22" s="233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113.78</v>
      </c>
      <c r="H23" s="3">
        <f>Лист1!H23</f>
        <v>0.76560000000002904</v>
      </c>
      <c r="I23" s="3">
        <f t="shared" si="2"/>
        <v>14.93439999999997</v>
      </c>
      <c r="J23" s="3">
        <f>Лист1!J23</f>
        <v>22.5</v>
      </c>
      <c r="K23" s="3">
        <f>J23</f>
        <v>22.5</v>
      </c>
      <c r="L23" s="36">
        <f t="shared" si="0"/>
        <v>95.123566878980711</v>
      </c>
      <c r="M23" s="106">
        <v>2.4500000000000002</v>
      </c>
      <c r="N23" s="228">
        <f>Лист1!N23</f>
        <v>0.16</v>
      </c>
      <c r="O23" s="233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99.74</v>
      </c>
      <c r="H24" s="3">
        <f>Лист1!H24</f>
        <v>0.11900000000001255</v>
      </c>
      <c r="I24" s="3">
        <f t="shared" si="2"/>
        <v>3.6309999999999873</v>
      </c>
      <c r="J24" s="3">
        <f>Лист1!J24</f>
        <v>23</v>
      </c>
      <c r="K24" s="3">
        <f t="shared" si="3"/>
        <v>23</v>
      </c>
      <c r="L24" s="36">
        <f t="shared" si="0"/>
        <v>96.826666666666327</v>
      </c>
      <c r="M24" s="106">
        <v>2.5</v>
      </c>
      <c r="N24" s="228">
        <f>Лист1!N24</f>
        <v>-7.0000000000000007E-2</v>
      </c>
      <c r="O24" s="233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17.599888000000007</v>
      </c>
      <c r="I25" s="21">
        <f>SUM(I15:I24)</f>
        <v>40.990111999999989</v>
      </c>
      <c r="J25" s="19"/>
      <c r="K25" s="19"/>
      <c r="L25" s="24">
        <f>I25*100/E25</f>
        <v>69.96093531319336</v>
      </c>
      <c r="M25" s="111"/>
      <c r="N25" s="228"/>
      <c r="O25" s="233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8"/>
      <c r="O26" s="233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191.66</v>
      </c>
      <c r="H27" s="13">
        <f>Лист1!H27</f>
        <v>-4.6000000000000041E-2</v>
      </c>
      <c r="I27" s="3">
        <f>E27-H27</f>
        <v>1.45</v>
      </c>
      <c r="J27" s="3">
        <f>Лист1!J27</f>
        <v>0.15</v>
      </c>
      <c r="K27" s="3">
        <f t="shared" ref="K27:K32" si="5">J27</f>
        <v>0.15</v>
      </c>
      <c r="L27" s="36">
        <f>I27*100/E27</f>
        <v>103.27635327635328</v>
      </c>
      <c r="M27" s="106">
        <v>0.15</v>
      </c>
      <c r="N27" s="228">
        <f>Лист1!N27</f>
        <v>0.45</v>
      </c>
      <c r="O27" s="233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8">
        <f>Лист1!N28</f>
        <v>0</v>
      </c>
      <c r="O28" s="233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182.52</v>
      </c>
      <c r="H29" s="3">
        <v>0</v>
      </c>
      <c r="I29" s="3">
        <f t="shared" si="6"/>
        <v>3.93</v>
      </c>
      <c r="J29" s="3">
        <f>Лист1!J29</f>
        <v>0.16</v>
      </c>
      <c r="K29" s="3">
        <f t="shared" si="5"/>
        <v>0.16</v>
      </c>
      <c r="L29" s="36">
        <f t="shared" ref="L29:L31" si="8">I29*100/E29</f>
        <v>100</v>
      </c>
      <c r="M29" s="106">
        <v>0.21</v>
      </c>
      <c r="N29" s="228">
        <f>Лист1!N29</f>
        <v>0.01</v>
      </c>
      <c r="O29" s="233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</v>
      </c>
      <c r="H30" s="3">
        <f>Лист1!H30</f>
        <v>0.26000000000000367</v>
      </c>
      <c r="I30" s="3">
        <f t="shared" si="6"/>
        <v>0.80999999999999639</v>
      </c>
      <c r="J30" s="3">
        <f>Лист1!J30</f>
        <v>0.01</v>
      </c>
      <c r="K30" s="3">
        <f t="shared" si="5"/>
        <v>0.01</v>
      </c>
      <c r="L30" s="36">
        <f t="shared" si="8"/>
        <v>75.700934579438922</v>
      </c>
      <c r="M30" s="106">
        <v>0.01</v>
      </c>
      <c r="N30" s="228">
        <f>Лист1!N30</f>
        <v>0.02</v>
      </c>
      <c r="O30" s="233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179.16</v>
      </c>
      <c r="H31" s="3">
        <v>0</v>
      </c>
      <c r="I31" s="3">
        <f t="shared" si="6"/>
        <v>1.75</v>
      </c>
      <c r="J31" s="3">
        <f>Лист1!J31</f>
        <v>0.21</v>
      </c>
      <c r="K31" s="3">
        <f t="shared" si="5"/>
        <v>0.21</v>
      </c>
      <c r="L31" s="36">
        <f t="shared" si="8"/>
        <v>100</v>
      </c>
      <c r="M31" s="106">
        <v>0.22</v>
      </c>
      <c r="N31" s="228">
        <f>Лист1!N31</f>
        <v>0.01</v>
      </c>
      <c r="O31" s="233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174.09</v>
      </c>
      <c r="H32" s="3">
        <v>0</v>
      </c>
      <c r="I32" s="3">
        <f t="shared" si="6"/>
        <v>1.03</v>
      </c>
      <c r="J32" s="3">
        <f>Лист1!J32</f>
        <v>0.23</v>
      </c>
      <c r="K32" s="122">
        <f t="shared" si="5"/>
        <v>0.23</v>
      </c>
      <c r="L32" s="36">
        <f>I32*100/E32</f>
        <v>100</v>
      </c>
      <c r="M32" s="106">
        <v>0.26</v>
      </c>
      <c r="N32" s="228">
        <f>Лист1!N32</f>
        <v>0.01</v>
      </c>
      <c r="O32" s="233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0.46400000000000363</v>
      </c>
      <c r="I33" s="21">
        <f>I27+I28+I29+I30+I31+I32</f>
        <v>10.019999999999994</v>
      </c>
      <c r="J33" s="20"/>
      <c r="K33" s="20"/>
      <c r="L33" s="24">
        <f>I33*100/E33</f>
        <v>95.574208317436046</v>
      </c>
      <c r="M33" s="125"/>
      <c r="N33" s="228"/>
      <c r="O33" s="233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8"/>
      <c r="O34" s="233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f>Лист1!H35</f>
        <v>-5.699999999994816E-3</v>
      </c>
      <c r="I35" s="3">
        <f>E35-H35</f>
        <v>1.1956999999999947</v>
      </c>
      <c r="J35" s="3">
        <f>Лист1!J35</f>
        <v>0.04</v>
      </c>
      <c r="K35" s="3">
        <f>J35</f>
        <v>0.04</v>
      </c>
      <c r="L35" s="36">
        <f t="shared" ref="L35:L37" si="10">I35*100/E35</f>
        <v>100.47899159663821</v>
      </c>
      <c r="M35" s="106">
        <v>0.05</v>
      </c>
      <c r="N35" s="228">
        <f>Лист1!N35</f>
        <v>0.02</v>
      </c>
      <c r="O35" s="233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185.52</v>
      </c>
      <c r="H36" s="13">
        <f>Лист1!H36</f>
        <v>-2.080000000001064E-2</v>
      </c>
      <c r="I36" s="3">
        <f>E36-H36</f>
        <v>1.8508000000000107</v>
      </c>
      <c r="J36" s="3">
        <f>Лист1!J36</f>
        <v>0.05</v>
      </c>
      <c r="K36" s="3">
        <f>J36</f>
        <v>0.05</v>
      </c>
      <c r="L36" s="36">
        <f t="shared" si="10"/>
        <v>101.1366120218585</v>
      </c>
      <c r="M36" s="106">
        <v>0.06</v>
      </c>
      <c r="N36" s="228">
        <f>Лист1!N36</f>
        <v>0.01</v>
      </c>
      <c r="O36" s="233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180.55</v>
      </c>
      <c r="H37" s="3">
        <f>Лист1!H37</f>
        <v>3.1999999999989086E-2</v>
      </c>
      <c r="I37" s="3">
        <f>E37-H37</f>
        <v>0.98800000000001098</v>
      </c>
      <c r="J37" s="3">
        <f>Лист1!J37</f>
        <v>0.1</v>
      </c>
      <c r="K37" s="122">
        <f>J37</f>
        <v>0.1</v>
      </c>
      <c r="L37" s="36">
        <f t="shared" si="10"/>
        <v>96.862745098040278</v>
      </c>
      <c r="M37" s="106">
        <v>0.06</v>
      </c>
      <c r="N37" s="228">
        <f>Лист1!N37</f>
        <v>0</v>
      </c>
      <c r="O37" s="233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5.4999999999836291E-3</v>
      </c>
      <c r="I38" s="21">
        <f>SUM(I35:I37)</f>
        <v>4.0345000000000164</v>
      </c>
      <c r="J38" s="20"/>
      <c r="K38" s="20"/>
      <c r="L38" s="24">
        <f>I38*100/E38</f>
        <v>99.863861386139021</v>
      </c>
      <c r="M38" s="125"/>
      <c r="N38" s="228"/>
      <c r="O38" s="233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8"/>
      <c r="O39" s="233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182.2</v>
      </c>
      <c r="H40" s="3">
        <f>Лист1!H40</f>
        <v>0.20010000000000761</v>
      </c>
      <c r="I40" s="3">
        <f>E40-H40</f>
        <v>0.87989999999999247</v>
      </c>
      <c r="J40" s="3">
        <f>Лист1!J40</f>
        <v>0.03</v>
      </c>
      <c r="K40" s="117">
        <f t="shared" ref="K40" si="12">J40</f>
        <v>0.03</v>
      </c>
      <c r="L40" s="36">
        <f t="shared" ref="L40:L42" si="13">I40*100/E40</f>
        <v>81.472222222221518</v>
      </c>
      <c r="M40" s="46">
        <v>0.04</v>
      </c>
      <c r="N40" s="228">
        <f>Лист1!N40</f>
        <v>0</v>
      </c>
      <c r="O40" s="233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176.62</v>
      </c>
      <c r="H41" s="3">
        <f>Лист1!H41</f>
        <v>0.23863999999999716</v>
      </c>
      <c r="I41" s="3">
        <f>E41-H41</f>
        <v>1.1713600000000028</v>
      </c>
      <c r="J41" s="3">
        <f>Лист1!J41</f>
        <v>0.03</v>
      </c>
      <c r="K41" s="117">
        <f>J41</f>
        <v>0.03</v>
      </c>
      <c r="L41" s="36">
        <f t="shared" si="13"/>
        <v>83.07517730496474</v>
      </c>
      <c r="M41" s="46">
        <v>0.05</v>
      </c>
      <c r="N41" s="228">
        <f>Лист1!N41</f>
        <v>0.02</v>
      </c>
      <c r="O41" s="233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175.12</v>
      </c>
      <c r="H42" s="3">
        <f>Лист1!H42</f>
        <v>7.279999999999745E-2</v>
      </c>
      <c r="I42" s="3">
        <f>E42-H42</f>
        <v>1.0972000000000024</v>
      </c>
      <c r="J42" s="3">
        <f>Лист1!J42</f>
        <v>0.03</v>
      </c>
      <c r="K42" s="117">
        <f>J42</f>
        <v>0.03</v>
      </c>
      <c r="L42" s="36">
        <f t="shared" si="13"/>
        <v>93.777777777777985</v>
      </c>
      <c r="M42" s="46">
        <v>0.06</v>
      </c>
      <c r="N42" s="228">
        <f>Лист1!N42</f>
        <v>0.02</v>
      </c>
      <c r="O42" s="233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0.51154000000000222</v>
      </c>
      <c r="I43" s="21">
        <f>SUM(I40:I42)</f>
        <v>3.1484599999999974</v>
      </c>
      <c r="J43" s="20"/>
      <c r="K43" s="136"/>
      <c r="L43" s="24">
        <f>I43*100/E43</f>
        <v>86.023497267759481</v>
      </c>
      <c r="M43" s="137"/>
      <c r="N43" s="228"/>
      <c r="O43" s="233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8"/>
      <c r="O44" s="233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210</v>
      </c>
      <c r="H45" s="3">
        <f>Лист1!H45</f>
        <v>2.37</v>
      </c>
      <c r="I45" s="3">
        <f>E45-H45</f>
        <v>0.10000000000000009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4.0485829959514206</v>
      </c>
      <c r="M45" s="106">
        <v>0.1</v>
      </c>
      <c r="N45" s="228">
        <f>Лист1!N45</f>
        <v>0</v>
      </c>
      <c r="O45" s="233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f>Лист1!H46</f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8">
        <f>Лист1!N46</f>
        <v>0</v>
      </c>
      <c r="O46" s="233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191.67</v>
      </c>
      <c r="H47" s="3">
        <f>Лист1!H47</f>
        <v>0.09</v>
      </c>
      <c r="I47" s="3">
        <f t="shared" si="17"/>
        <v>1.65</v>
      </c>
      <c r="J47" s="3">
        <f>Лист1!J47</f>
        <v>0.15</v>
      </c>
      <c r="K47" s="3">
        <f t="shared" si="15"/>
        <v>0.15</v>
      </c>
      <c r="L47" s="36">
        <f t="shared" si="16"/>
        <v>94.827586206896555</v>
      </c>
      <c r="M47" s="106">
        <v>0.15</v>
      </c>
      <c r="N47" s="228">
        <f>Лист1!N47</f>
        <v>0.02</v>
      </c>
      <c r="O47" s="233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189.55</v>
      </c>
      <c r="H48" s="3">
        <f>Лист1!H48</f>
        <v>-0.17650000000004012</v>
      </c>
      <c r="I48" s="3">
        <f t="shared" si="17"/>
        <v>2.10650000000004</v>
      </c>
      <c r="J48" s="3">
        <f>Лист1!J48</f>
        <v>0.25</v>
      </c>
      <c r="K48" s="3">
        <f>J48</f>
        <v>0.25</v>
      </c>
      <c r="L48" s="36">
        <f t="shared" si="16"/>
        <v>109.14507772020934</v>
      </c>
      <c r="M48" s="106">
        <v>0.2</v>
      </c>
      <c r="N48" s="228">
        <f>Лист1!N48</f>
        <v>0.05</v>
      </c>
      <c r="O48" s="233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185.95</v>
      </c>
      <c r="H49" s="117">
        <f>Лист1!H49</f>
        <v>0.1</v>
      </c>
      <c r="I49" s="117">
        <f t="shared" si="17"/>
        <v>0.97000000000000008</v>
      </c>
      <c r="J49" s="117">
        <f>Лист1!J49</f>
        <v>0.3</v>
      </c>
      <c r="K49" s="117">
        <f t="shared" ref="K49:K54" si="19">J49</f>
        <v>0.3</v>
      </c>
      <c r="L49" s="145">
        <f t="shared" si="16"/>
        <v>90.654205607476641</v>
      </c>
      <c r="M49" s="146">
        <v>0.25</v>
      </c>
      <c r="N49" s="228">
        <f>Лист1!N49</f>
        <v>0.17</v>
      </c>
      <c r="O49" s="233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182.45</v>
      </c>
      <c r="H50" s="3">
        <f>Лист1!H50</f>
        <v>-4.4999999999984656E-2</v>
      </c>
      <c r="I50" s="3">
        <f t="shared" si="17"/>
        <v>1.5149999999999846</v>
      </c>
      <c r="J50" s="3">
        <f>Лист1!J50</f>
        <v>0.3</v>
      </c>
      <c r="K50" s="3">
        <f>J50</f>
        <v>0.3</v>
      </c>
      <c r="L50" s="36">
        <f t="shared" si="16"/>
        <v>103.06122448979488</v>
      </c>
      <c r="M50" s="106">
        <v>0.3</v>
      </c>
      <c r="N50" s="228">
        <f>Лист1!N50</f>
        <v>0.15</v>
      </c>
      <c r="O50" s="233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173.03</v>
      </c>
      <c r="H51" s="3">
        <v>0</v>
      </c>
      <c r="I51" s="3">
        <f t="shared" si="17"/>
        <v>1.1299999999999999</v>
      </c>
      <c r="J51" s="3">
        <f>Лист1!J51</f>
        <v>1.1000000000000001</v>
      </c>
      <c r="K51" s="3">
        <f>J51</f>
        <v>1.1000000000000001</v>
      </c>
      <c r="L51" s="36">
        <f t="shared" si="16"/>
        <v>100</v>
      </c>
      <c r="M51" s="106">
        <v>0.35</v>
      </c>
      <c r="N51" s="228">
        <f>Лист1!N51</f>
        <v>-0.02</v>
      </c>
      <c r="O51" s="233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168.9</v>
      </c>
      <c r="H52" s="3">
        <v>0</v>
      </c>
      <c r="I52" s="3">
        <f t="shared" si="17"/>
        <v>1.2</v>
      </c>
      <c r="J52" s="3">
        <f>Лист1!J52</f>
        <v>3.4</v>
      </c>
      <c r="K52" s="3">
        <f t="shared" si="19"/>
        <v>3.4</v>
      </c>
      <c r="L52" s="36">
        <f t="shared" si="16"/>
        <v>100</v>
      </c>
      <c r="M52" s="106">
        <v>0.4</v>
      </c>
      <c r="N52" s="228">
        <f>Лист1!N52</f>
        <v>0.05</v>
      </c>
      <c r="O52" s="233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163.15</v>
      </c>
      <c r="H53" s="3">
        <v>0</v>
      </c>
      <c r="I53" s="3">
        <f t="shared" si="17"/>
        <v>2.5</v>
      </c>
      <c r="J53" s="3">
        <f>Лист1!J53</f>
        <v>3.7</v>
      </c>
      <c r="K53" s="3">
        <f t="shared" si="19"/>
        <v>3.7</v>
      </c>
      <c r="L53" s="36">
        <f t="shared" si="16"/>
        <v>100</v>
      </c>
      <c r="M53" s="106">
        <v>0.45</v>
      </c>
      <c r="N53" s="228">
        <f>Лист1!N53</f>
        <v>0</v>
      </c>
      <c r="O53" s="233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160.55000000000001</v>
      </c>
      <c r="H54" s="3">
        <v>0</v>
      </c>
      <c r="I54" s="3">
        <f t="shared" si="17"/>
        <v>1.28</v>
      </c>
      <c r="J54" s="3">
        <f>Лист1!J54</f>
        <v>4</v>
      </c>
      <c r="K54" s="122">
        <f t="shared" si="19"/>
        <v>4</v>
      </c>
      <c r="L54" s="36">
        <f t="shared" si="16"/>
        <v>100</v>
      </c>
      <c r="M54" s="106">
        <v>0.5</v>
      </c>
      <c r="N54" s="228">
        <f>Лист1!N54</f>
        <v>-0.13</v>
      </c>
      <c r="O54" s="233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2.3384999999999749</v>
      </c>
      <c r="I55" s="21">
        <f>I45+I46+I47+I48+I49+I50+I51+I52+I53+I54</f>
        <v>13.061500000000022</v>
      </c>
      <c r="J55" s="20"/>
      <c r="K55" s="150"/>
      <c r="L55" s="24">
        <f>I55*100/E55</f>
        <v>84.814935064935199</v>
      </c>
      <c r="M55" s="151"/>
      <c r="N55" s="228"/>
      <c r="O55" s="233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8"/>
      <c r="O56" s="233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217.75</v>
      </c>
      <c r="H57" s="3">
        <f>Лист1!H57</f>
        <v>0.12</v>
      </c>
      <c r="I57" s="3">
        <f>E57-H57</f>
        <v>1</v>
      </c>
      <c r="J57" s="3">
        <f>Лист1!J57</f>
        <v>0.06</v>
      </c>
      <c r="K57" s="3">
        <f>J57</f>
        <v>0.06</v>
      </c>
      <c r="L57" s="36">
        <f t="shared" ref="L57:L68" si="21">I57*100/E57</f>
        <v>89.285714285714278</v>
      </c>
      <c r="M57" s="106">
        <v>0.01</v>
      </c>
      <c r="N57" s="228"/>
      <c r="O57" s="233"/>
    </row>
    <row r="58" spans="1:33" s="5" customFormat="1" ht="14.1" customHeight="1" x14ac:dyDescent="0.25">
      <c r="A58" s="90"/>
      <c r="B58" s="27"/>
      <c r="C58" s="256" t="s">
        <v>2</v>
      </c>
      <c r="D58" s="257"/>
      <c r="E58" s="258"/>
      <c r="F58" s="259" t="s">
        <v>3</v>
      </c>
      <c r="G58" s="260"/>
      <c r="H58" s="261"/>
      <c r="I58" s="261"/>
      <c r="J58" s="261"/>
      <c r="K58" s="262"/>
      <c r="L58" s="236" t="s">
        <v>4</v>
      </c>
      <c r="M58" s="263" t="s">
        <v>5</v>
      </c>
      <c r="N58" s="253" t="s">
        <v>96</v>
      </c>
      <c r="O58" s="233"/>
    </row>
    <row r="59" spans="1:33" s="5" customFormat="1" ht="14.1" customHeight="1" x14ac:dyDescent="0.25">
      <c r="A59" s="91"/>
      <c r="B59" s="252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6" t="s">
        <v>83</v>
      </c>
      <c r="L59" s="237"/>
      <c r="M59" s="264"/>
      <c r="N59" s="254"/>
      <c r="O59" s="233"/>
    </row>
    <row r="60" spans="1:33" s="5" customFormat="1" ht="14.1" customHeight="1" x14ac:dyDescent="0.25">
      <c r="A60" s="91"/>
      <c r="B60" s="252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7"/>
      <c r="L60" s="237"/>
      <c r="M60" s="264"/>
      <c r="N60" s="254"/>
      <c r="O60" s="233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7"/>
      <c r="L61" s="237"/>
      <c r="M61" s="264"/>
      <c r="N61" s="254"/>
      <c r="O61" s="233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5"/>
      <c r="L62" s="255"/>
      <c r="M62" s="265"/>
      <c r="N62" s="227">
        <f>N12</f>
        <v>46084</v>
      </c>
      <c r="O62" s="233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29"/>
      <c r="O63" s="233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211.2</v>
      </c>
      <c r="H64" s="3">
        <f>Лист1!H58</f>
        <v>0.4</v>
      </c>
      <c r="I64" s="3">
        <f>E64-H64</f>
        <v>0.62</v>
      </c>
      <c r="J64" s="3">
        <f>Лист1!J58</f>
        <v>0.08</v>
      </c>
      <c r="K64" s="3">
        <f>J64</f>
        <v>0.08</v>
      </c>
      <c r="L64" s="36">
        <f t="shared" si="21"/>
        <v>60.784313725490193</v>
      </c>
      <c r="M64" s="106">
        <v>0.04</v>
      </c>
      <c r="N64" s="228">
        <f>Лист1!N64</f>
        <v>0</v>
      </c>
      <c r="O64" s="233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189.1</v>
      </c>
      <c r="H65" s="3">
        <f>Лист1!H65</f>
        <v>0.18</v>
      </c>
      <c r="I65" s="3">
        <f>E65-H65</f>
        <v>1.4000000000000001</v>
      </c>
      <c r="J65" s="3">
        <f>Лист1!J65</f>
        <v>0.09</v>
      </c>
      <c r="K65" s="3">
        <f>J65</f>
        <v>0.09</v>
      </c>
      <c r="L65" s="36">
        <f t="shared" si="21"/>
        <v>88.60759493670885</v>
      </c>
      <c r="M65" s="106">
        <v>0.06</v>
      </c>
      <c r="N65" s="228">
        <f>Лист1!N65</f>
        <v>0.3</v>
      </c>
      <c r="O65" s="233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184.55</v>
      </c>
      <c r="H66" s="3">
        <f>Лист1!H66</f>
        <v>-5.4750000000012448E-2</v>
      </c>
      <c r="I66" s="3">
        <f>E66-H66</f>
        <v>1.5047500000000125</v>
      </c>
      <c r="J66" s="3">
        <f>Лист1!J66</f>
        <v>0.08</v>
      </c>
      <c r="K66" s="3">
        <f>J66</f>
        <v>0.08</v>
      </c>
      <c r="L66" s="36">
        <f t="shared" si="21"/>
        <v>103.77586206896638</v>
      </c>
      <c r="M66" s="106">
        <v>7.0000000000000007E-2</v>
      </c>
      <c r="N66" s="228">
        <f>Лист1!N66</f>
        <v>0.25</v>
      </c>
      <c r="O66" s="233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8">
        <f>Лист1!N67</f>
        <v>0</v>
      </c>
      <c r="O67" s="233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98.03</v>
      </c>
      <c r="H68" s="3">
        <v>0</v>
      </c>
      <c r="I68" s="3">
        <f>E68-H68</f>
        <v>2.5</v>
      </c>
      <c r="J68" s="3">
        <f>Лист1!J68</f>
        <v>0.17</v>
      </c>
      <c r="K68" s="3">
        <f>J68</f>
        <v>0.17</v>
      </c>
      <c r="L68" s="36">
        <f t="shared" si="21"/>
        <v>100</v>
      </c>
      <c r="M68" s="106">
        <v>0.15</v>
      </c>
      <c r="N68" s="228">
        <f>Лист1!N68</f>
        <v>7.0000000000000007E-2</v>
      </c>
      <c r="O68" s="233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0.64524999999998756</v>
      </c>
      <c r="I69" s="21">
        <f>I57+I64+I65+I66+I68</f>
        <v>7.0247500000000134</v>
      </c>
      <c r="J69" s="20"/>
      <c r="K69" s="20"/>
      <c r="L69" s="24">
        <f>I69*100/E69</f>
        <v>91.58735332464164</v>
      </c>
      <c r="M69" s="125"/>
      <c r="N69" s="228"/>
      <c r="O69" s="233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8"/>
      <c r="O70" s="233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8">
        <f>Лист1!N71</f>
        <v>0</v>
      </c>
      <c r="O71" s="233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168.53</v>
      </c>
      <c r="H72" s="13">
        <f>Лист1!H72</f>
        <v>0.59400000000002251</v>
      </c>
      <c r="I72" s="13">
        <f t="shared" si="23"/>
        <v>4.2059999999999773</v>
      </c>
      <c r="J72" s="3">
        <f>Лист1!J72</f>
        <v>0</v>
      </c>
      <c r="K72" s="3">
        <f>J72</f>
        <v>0</v>
      </c>
      <c r="L72" s="36">
        <f t="shared" ref="L72" si="24">I72*100/E72</f>
        <v>87.624999999999531</v>
      </c>
      <c r="M72" s="106">
        <v>7.0000000000000007E-2</v>
      </c>
      <c r="N72" s="228">
        <f>Лист1!N72</f>
        <v>0.02</v>
      </c>
      <c r="O72" s="233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0.86400000000002253</v>
      </c>
      <c r="I73" s="21">
        <f>SUM(I71:I72)</f>
        <v>5.0359999999999774</v>
      </c>
      <c r="J73" s="21"/>
      <c r="K73" s="133"/>
      <c r="L73" s="24">
        <f>I73*100/E73</f>
        <v>85.355932203389443</v>
      </c>
      <c r="M73" s="125"/>
      <c r="N73" s="228"/>
      <c r="O73" s="233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8"/>
      <c r="O74" s="233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8">
        <f>Лист1!N75</f>
        <v>0.01</v>
      </c>
      <c r="O75" s="233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0"/>
      <c r="O76" s="233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8">
        <v>0.1</v>
      </c>
      <c r="O77" s="233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0"/>
      <c r="O78" s="233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</v>
      </c>
      <c r="H79" s="184">
        <v>0</v>
      </c>
      <c r="I79" s="13">
        <f>E79-H79</f>
        <v>1.66</v>
      </c>
      <c r="J79" s="184">
        <v>0.38</v>
      </c>
      <c r="K79" s="184">
        <f>J79</f>
        <v>0.38</v>
      </c>
      <c r="L79" s="22">
        <v>100</v>
      </c>
      <c r="M79" s="183">
        <v>0.01</v>
      </c>
      <c r="N79" s="228">
        <v>0</v>
      </c>
      <c r="O79" s="233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0"/>
      <c r="O80" s="233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139.08000000000001</v>
      </c>
      <c r="H81" s="184">
        <v>0.16</v>
      </c>
      <c r="I81" s="13">
        <f>E81-H81</f>
        <v>2</v>
      </c>
      <c r="J81" s="184">
        <v>6.0000000000000001E-3</v>
      </c>
      <c r="K81" s="184">
        <f>J81</f>
        <v>6.0000000000000001E-3</v>
      </c>
      <c r="L81" s="194">
        <f>I81*100/E81</f>
        <v>92.592592592592581</v>
      </c>
      <c r="M81" s="183">
        <v>0.01</v>
      </c>
      <c r="N81" s="231">
        <v>0</v>
      </c>
      <c r="O81" s="233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0"/>
      <c r="O82" s="233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23.988677999999979</v>
      </c>
      <c r="I83" s="21">
        <f>I25+I33+I38+I43+I55+I69+I75+I77+I81+I79+I73</f>
        <v>88.185321999999999</v>
      </c>
      <c r="J83" s="20"/>
      <c r="K83" s="20"/>
      <c r="L83" s="24">
        <f>I83*100/E83</f>
        <v>78.6147609963093</v>
      </c>
      <c r="M83" s="25"/>
      <c r="N83" s="231"/>
      <c r="O83" s="233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42" t="s">
        <v>88</v>
      </c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30"/>
      <c r="O84" s="232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8">
        <f>Лист1!N81</f>
        <v>0</v>
      </c>
      <c r="O85" s="234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169.34</v>
      </c>
      <c r="H86" s="3">
        <f>Лист1!H82</f>
        <v>0.54239999999998845</v>
      </c>
      <c r="I86" s="3">
        <f>E86-H86</f>
        <v>3.5176000000000114</v>
      </c>
      <c r="J86" s="13">
        <f>Лист1!J82</f>
        <v>4.2000000000000003E-2</v>
      </c>
      <c r="K86" s="13">
        <f>J86</f>
        <v>4.2000000000000003E-2</v>
      </c>
      <c r="L86" s="22">
        <f>I86*100/E86</f>
        <v>86.640394088670234</v>
      </c>
      <c r="M86" s="3"/>
      <c r="N86" s="228">
        <f>Лист1!N82</f>
        <v>0.23</v>
      </c>
      <c r="O86" s="232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178.3</v>
      </c>
      <c r="H87" s="3">
        <f>(D87-G87)*10000*C87/1000000</f>
        <v>0.72359999999999314</v>
      </c>
      <c r="I87" s="3">
        <f>E87-H87</f>
        <v>0.27640000000000686</v>
      </c>
      <c r="J87" s="3">
        <f>Лист1!J83</f>
        <v>0</v>
      </c>
      <c r="K87" s="3">
        <v>0</v>
      </c>
      <c r="L87" s="22">
        <f>I87*100/E87</f>
        <v>27.640000000000686</v>
      </c>
      <c r="M87" s="3"/>
      <c r="N87" s="228"/>
      <c r="O87" s="232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2.2018399999999949</v>
      </c>
      <c r="I88" s="21">
        <f>SUM(I85:I87)</f>
        <v>5.2181600000000046</v>
      </c>
      <c r="J88" s="20"/>
      <c r="K88" s="20"/>
      <c r="L88" s="24">
        <f>I88*100/E88</f>
        <v>70.325606469002764</v>
      </c>
      <c r="M88" s="20"/>
      <c r="N88" s="228"/>
      <c r="O88" s="232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32" t="s">
        <v>52</v>
      </c>
      <c r="O89" s="232"/>
    </row>
    <row r="92" spans="1:34" x14ac:dyDescent="0.25">
      <c r="AH92" s="207">
        <f>I83</f>
        <v>88.185321999999999</v>
      </c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2026-03-10T09:47:34Z</cp:lastPrinted>
  <dcterms:created xsi:type="dcterms:W3CDTF">2023-05-23T07:28:04Z</dcterms:created>
  <dcterms:modified xsi:type="dcterms:W3CDTF">2026-03-10T09:48:31Z</dcterms:modified>
</cp:coreProperties>
</file>