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05" windowWidth="10035" windowHeight="12240"/>
  </bookViews>
  <sheets>
    <sheet name="Лист1" sheetId="1" r:id="rId1"/>
    <sheet name="повна" sheetId="4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K67" i="4" l="1"/>
  <c r="H77" i="4" l="1"/>
  <c r="I62" i="1" l="1"/>
  <c r="I61" i="1" l="1"/>
  <c r="H23" i="1"/>
  <c r="H12" i="1" l="1"/>
  <c r="H47" i="1" l="1"/>
  <c r="C75" i="1" l="1"/>
  <c r="C69" i="1"/>
  <c r="C65" i="1"/>
  <c r="C51" i="1"/>
  <c r="C39" i="1"/>
  <c r="C34" i="1"/>
  <c r="C29" i="1"/>
  <c r="C21" i="1"/>
  <c r="E65" i="1"/>
  <c r="E65" i="4"/>
  <c r="T62" i="4"/>
  <c r="S61" i="4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O63" i="4"/>
  <c r="H75" i="4" l="1"/>
  <c r="H71" i="1"/>
  <c r="H71" i="4" s="1"/>
  <c r="H73" i="4"/>
  <c r="H42" i="1" l="1"/>
  <c r="I42" i="1" s="1"/>
  <c r="H38" i="1"/>
  <c r="Q65" i="4" l="1"/>
  <c r="E51" i="1"/>
  <c r="E51" i="4"/>
  <c r="K75" i="4"/>
  <c r="I75" i="4"/>
  <c r="F75" i="4"/>
  <c r="H44" i="1" l="1"/>
  <c r="K18" i="1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84" i="4" s="1"/>
  <c r="L77" i="1"/>
  <c r="K77" i="4"/>
  <c r="H32" i="1" l="1"/>
  <c r="E39" i="1"/>
  <c r="E34" i="1"/>
  <c r="E29" i="1"/>
  <c r="E21" i="1"/>
  <c r="E79" i="4" l="1"/>
  <c r="H26" i="1"/>
  <c r="H25" i="1"/>
  <c r="H24" i="1" l="1"/>
  <c r="I25" i="1" l="1"/>
  <c r="H36" i="1" l="1"/>
  <c r="H31" i="1"/>
  <c r="H28" i="1"/>
  <c r="H27" i="1"/>
  <c r="H19" i="1"/>
  <c r="H11" i="1"/>
  <c r="H18" i="1"/>
  <c r="H29" i="1" l="1"/>
  <c r="I43" i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L25" i="1" l="1"/>
  <c r="I28" i="1"/>
  <c r="I27" i="1" l="1"/>
  <c r="H14" i="1" l="1"/>
  <c r="H17" i="1" l="1"/>
  <c r="H15" i="1"/>
  <c r="H33" i="1"/>
  <c r="H34" i="1" s="1"/>
  <c r="I26" i="1" l="1"/>
  <c r="I29" i="1" s="1"/>
  <c r="L26" i="1" l="1"/>
  <c r="L29" i="1"/>
  <c r="L23" i="1"/>
  <c r="H50" i="1" l="1"/>
  <c r="H49" i="1"/>
  <c r="I49" i="1" s="1"/>
  <c r="H48" i="1"/>
  <c r="I47" i="1"/>
  <c r="H39" i="1"/>
  <c r="H16" i="1"/>
  <c r="H13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9" i="4" l="1"/>
  <c r="O78" i="4"/>
  <c r="O77" i="4"/>
  <c r="O76" i="4"/>
  <c r="O72" i="4"/>
  <c r="O70" i="4"/>
  <c r="O69" i="4"/>
  <c r="O67" i="4"/>
  <c r="O66" i="4"/>
  <c r="O65" i="4"/>
  <c r="O52" i="4"/>
  <c r="O51" i="4"/>
  <c r="O40" i="4"/>
  <c r="O39" i="4"/>
  <c r="O35" i="4"/>
  <c r="O34" i="4"/>
  <c r="O30" i="4"/>
  <c r="O29" i="4"/>
  <c r="O22" i="4"/>
  <c r="O21" i="4"/>
  <c r="J68" i="4" l="1"/>
  <c r="J11" i="4"/>
  <c r="H68" i="4"/>
  <c r="H69" i="4" s="1"/>
  <c r="H61" i="4"/>
  <c r="H60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73" i="4"/>
  <c r="O73" i="4" s="1"/>
  <c r="G71" i="4"/>
  <c r="O71" i="4" s="1"/>
  <c r="G68" i="4"/>
  <c r="O68" i="4" s="1"/>
  <c r="G64" i="4"/>
  <c r="O64" i="4" s="1"/>
  <c r="G62" i="4"/>
  <c r="O62" i="4" s="1"/>
  <c r="G61" i="4"/>
  <c r="O61" i="4" s="1"/>
  <c r="G60" i="4"/>
  <c r="O60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73" i="4" l="1"/>
  <c r="I73" i="4"/>
  <c r="L73" i="4" s="1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I71" i="4"/>
  <c r="L71" i="4" s="1"/>
  <c r="I51" i="4" l="1"/>
  <c r="L51" i="4" s="1"/>
  <c r="L68" i="4"/>
  <c r="L25" i="4"/>
  <c r="K28" i="1" l="1"/>
  <c r="H31" i="4"/>
  <c r="I31" i="4" l="1"/>
  <c r="L73" i="1"/>
  <c r="L62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H11" i="4"/>
  <c r="K20" i="1"/>
  <c r="I21" i="1" l="1"/>
  <c r="L21" i="1" s="1"/>
  <c r="H21" i="4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64" i="4"/>
  <c r="I65" i="4" s="1"/>
  <c r="L65" i="4" s="1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7" i="1"/>
  <c r="K16" i="1"/>
  <c r="L34" i="1" l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I69" i="1" l="1"/>
  <c r="L69" i="1" s="1"/>
  <c r="L38" i="1"/>
  <c r="L69" i="4"/>
  <c r="I38" i="4"/>
  <c r="I39" i="4" s="1"/>
  <c r="L39" i="4" s="1"/>
  <c r="I75" i="1" l="1"/>
  <c r="L75" i="1" s="1"/>
  <c r="L38" i="4"/>
  <c r="L24" i="1" l="1"/>
  <c r="H24" i="4"/>
  <c r="I24" i="4" l="1"/>
  <c r="I29" i="4" s="1"/>
  <c r="I79" i="4" s="1"/>
  <c r="L79" i="4" s="1"/>
  <c r="H29" i="4"/>
  <c r="H79" i="4" s="1"/>
  <c r="L24" i="4" l="1"/>
  <c r="L29" i="4"/>
  <c r="O81" i="4" l="1"/>
</calcChain>
</file>

<file path=xl/sharedStrings.xml><?xml version="1.0" encoding="utf-8"?>
<sst xmlns="http://schemas.openxmlformats.org/spreadsheetml/2006/main" count="265" uniqueCount="98">
  <si>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</si>
  <si>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</si>
  <si>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</si>
  <si>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</si>
  <si>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</si>
  <si>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</si>
  <si>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</si>
  <si>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</si>
  <si>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</si>
  <si>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</si>
  <si>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</si>
  <si>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</si>
  <si>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</si>
  <si>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</si>
  <si>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</si>
  <si>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</si>
  <si>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</si>
  <si>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</si>
  <si>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</si>
  <si>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</si>
  <si>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</si>
  <si>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</si>
  <si>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</si>
  <si>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</si>
  <si>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</si>
  <si>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</si>
  <si>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</si>
  <si>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</si>
  <si>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</si>
  <si>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</si>
  <si>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</si>
  <si>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</si>
  <si>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</si>
  <si>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</si>
  <si>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</si>
  <si>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</si>
  <si>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</si>
  <si>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</si>
  <si>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</si>
  <si>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</si>
  <si>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</si>
  <si>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</si>
  <si>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</si>
  <si>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</si>
  <si>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</si>
  <si>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</si>
  <si>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</si>
  <si>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</si>
  <si>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</si>
  <si>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</si>
  <si>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</si>
  <si>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</si>
  <si>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</si>
  <si>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</si>
  <si>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</si>
  <si>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</si>
  <si>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</si>
  <si>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</si>
  <si>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</si>
  <si>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</si>
  <si>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</si>
  <si>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</si>
  <si>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</si>
  <si>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</si>
  <si>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</si>
  <si>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</si>
  <si>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</si>
  <si>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</si>
  <si>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</si>
  <si>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</si>
  <si>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</si>
  <si>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</si>
  <si>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</si>
  <si>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</si>
  <si>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</si>
  <si>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</si>
  <si>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</si>
  <si>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</si>
  <si>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</si>
  <si>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</si>
  <si>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</si>
  <si>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</si>
  <si>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</si>
  <si>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</si>
  <si>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</si>
  <si>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</si>
  <si>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</si>
  <si>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</si>
  <si>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</si>
  <si>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</si>
  <si>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</si>
  <si>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</si>
  <si>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</si>
  <si>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</si>
  <si>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</si>
  <si>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</si>
  <si>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</si>
  <si>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08 квітня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</si>
</sst>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O61" activePane="bottomRight" state="frozen"/>
      <selection pane="topRight"/>
      <selection pane="bottomLeft"/>
      <selection pane="bottomRight" activeCell="G79" sqref="G79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5.140625" style="5" customWidth="1"/>
    <col min="15" max="24" width="9.140625" style="5"/>
  </cols>
  <sheetData>
    <row r="1" spans="1:16" ht="14.25" customHeight="1" x14ac:dyDescent="0.25">
      <c r="A1" s="33"/>
      <c r="B1" s="221" t="s">
        <v>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31"/>
    </row>
    <row r="2" spans="1:16" ht="13.5" customHeight="1" x14ac:dyDescent="0.25">
      <c r="A2" s="33"/>
      <c r="B2" s="221" t="s">
        <v>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1"/>
    </row>
    <row r="3" spans="1:16" ht="12.75" customHeight="1" x14ac:dyDescent="0.25">
      <c r="A3" s="33"/>
      <c r="B3" s="222" t="s">
        <v>97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31"/>
    </row>
    <row r="4" spans="1:16" ht="12.75" customHeight="1" x14ac:dyDescent="0.25">
      <c r="A4" s="32"/>
      <c r="B4" s="82"/>
      <c r="C4" s="223" t="s">
        <v>2</v>
      </c>
      <c r="D4" s="224"/>
      <c r="E4" s="224"/>
      <c r="F4" s="225" t="s">
        <v>3</v>
      </c>
      <c r="G4" s="225"/>
      <c r="H4" s="225"/>
      <c r="I4" s="225"/>
      <c r="J4" s="225"/>
      <c r="K4" s="225"/>
      <c r="L4" s="226" t="s">
        <v>4</v>
      </c>
      <c r="M4" s="227" t="s">
        <v>5</v>
      </c>
      <c r="N4" s="233"/>
    </row>
    <row r="5" spans="1:16" x14ac:dyDescent="0.25">
      <c r="A5" s="58"/>
      <c r="B5" s="228" t="s">
        <v>6</v>
      </c>
      <c r="C5" s="90" t="s">
        <v>7</v>
      </c>
      <c r="D5" s="86" t="s">
        <v>8</v>
      </c>
      <c r="E5" s="229" t="s">
        <v>86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6" t="s">
        <v>83</v>
      </c>
      <c r="L5" s="226"/>
      <c r="M5" s="227"/>
      <c r="N5" s="233"/>
      <c r="O5" s="214"/>
      <c r="P5" s="214"/>
    </row>
    <row r="6" spans="1:16" x14ac:dyDescent="0.25">
      <c r="A6" s="58"/>
      <c r="B6" s="228"/>
      <c r="C6" s="91"/>
      <c r="D6" s="76"/>
      <c r="E6" s="230"/>
      <c r="F6" s="76" t="s">
        <v>16</v>
      </c>
      <c r="G6" s="74" t="s">
        <v>88</v>
      </c>
      <c r="H6" s="76" t="s">
        <v>87</v>
      </c>
      <c r="I6" s="74"/>
      <c r="J6" s="78" t="s">
        <v>19</v>
      </c>
      <c r="K6" s="226"/>
      <c r="L6" s="226"/>
      <c r="M6" s="227"/>
      <c r="N6" s="233"/>
      <c r="O6" s="214"/>
      <c r="P6" s="214"/>
    </row>
    <row r="7" spans="1:16" x14ac:dyDescent="0.25">
      <c r="A7" s="58"/>
      <c r="B7" s="79"/>
      <c r="C7" s="91"/>
      <c r="D7" s="76"/>
      <c r="E7" s="230"/>
      <c r="F7" s="76" t="s">
        <v>17</v>
      </c>
      <c r="G7" s="74"/>
      <c r="H7" s="49"/>
      <c r="I7" s="85"/>
      <c r="J7" s="76"/>
      <c r="K7" s="226"/>
      <c r="L7" s="226"/>
      <c r="M7" s="227"/>
      <c r="N7" s="233"/>
      <c r="O7" s="214"/>
      <c r="P7" s="214"/>
    </row>
    <row r="8" spans="1:16" ht="15" customHeight="1" x14ac:dyDescent="0.25">
      <c r="A8" s="34"/>
      <c r="B8" s="77"/>
      <c r="C8" s="9" t="s">
        <v>20</v>
      </c>
      <c r="D8" s="87" t="s">
        <v>21</v>
      </c>
      <c r="E8" s="231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6"/>
      <c r="L8" s="226"/>
      <c r="M8" s="227"/>
      <c r="N8" s="233"/>
      <c r="O8" s="214"/>
      <c r="P8" s="214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4"/>
      <c r="P9" s="214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4"/>
      <c r="P10" s="214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177</v>
      </c>
      <c r="G11" s="3">
        <v>176.91</v>
      </c>
      <c r="H11" s="3">
        <f>(D11-G11)*10000*C11/1000000</f>
        <v>0.28421460000001075</v>
      </c>
      <c r="I11" s="3">
        <f>E11-H11</f>
        <v>7.9557853999999892</v>
      </c>
      <c r="J11" s="3">
        <v>0.35</v>
      </c>
      <c r="K11" s="3">
        <f>J11</f>
        <v>0.35</v>
      </c>
      <c r="L11" s="26">
        <f t="shared" ref="L11:L19" si="0">I11*100/E11</f>
        <v>96.550793689320258</v>
      </c>
      <c r="M11" s="3">
        <v>0.35</v>
      </c>
      <c r="N11" s="16"/>
      <c r="O11" s="4"/>
      <c r="P11" s="214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v>167.5</v>
      </c>
      <c r="G12" s="3">
        <v>167.54</v>
      </c>
      <c r="H12" s="3">
        <f>(D12-G12)*10000*C12/1000000</f>
        <v>-4.7999999999990453E-2</v>
      </c>
      <c r="I12" s="3">
        <f t="shared" ref="I12:I19" si="1">E12-H12</f>
        <v>3.4879999999999902</v>
      </c>
      <c r="J12" s="3">
        <v>0.63</v>
      </c>
      <c r="K12" s="3">
        <f t="shared" ref="K12:K20" si="2">J12</f>
        <v>0.63</v>
      </c>
      <c r="L12" s="26">
        <f>I12*100/E12</f>
        <v>101.39534883720903</v>
      </c>
      <c r="M12" s="3">
        <v>0.8</v>
      </c>
      <c r="N12" s="16"/>
      <c r="O12" s="4"/>
      <c r="P12" s="214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163.95</v>
      </c>
      <c r="H13" s="3">
        <f t="shared" ref="H13:H16" si="3">(D13-G13)*10000*C13/1000000</f>
        <v>0.11000000000002501</v>
      </c>
      <c r="I13" s="3">
        <f t="shared" si="1"/>
        <v>1.389999999999975</v>
      </c>
      <c r="J13" s="3">
        <v>0.8</v>
      </c>
      <c r="K13" s="3">
        <f>J13</f>
        <v>0.8</v>
      </c>
      <c r="L13" s="26">
        <f>I13*100/E13</f>
        <v>92.666666666664995</v>
      </c>
      <c r="M13" s="3">
        <v>0.95</v>
      </c>
      <c r="N13" s="16"/>
      <c r="O13" s="4"/>
      <c r="P13" s="214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157.59</v>
      </c>
      <c r="H14" s="3">
        <f>(D14-G14)*10000*C14/1000000</f>
        <v>-0.48457800000001833</v>
      </c>
      <c r="I14" s="3">
        <f t="shared" si="1"/>
        <v>17.444578000000018</v>
      </c>
      <c r="J14" s="3">
        <v>2</v>
      </c>
      <c r="K14" s="3">
        <f t="shared" si="2"/>
        <v>2</v>
      </c>
      <c r="L14" s="26">
        <f t="shared" si="0"/>
        <v>102.85718160377368</v>
      </c>
      <c r="M14" s="3">
        <v>1.5</v>
      </c>
      <c r="N14" s="16"/>
      <c r="O14" s="4"/>
      <c r="P14" s="214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144.46</v>
      </c>
      <c r="H15" s="3">
        <f>(D15-G15)*10000*C15/1000000</f>
        <v>-9.9000000000003752E-2</v>
      </c>
      <c r="I15" s="3">
        <f t="shared" si="1"/>
        <v>2.5190000000000037</v>
      </c>
      <c r="J15" s="3">
        <v>2</v>
      </c>
      <c r="K15" s="3">
        <f t="shared" si="2"/>
        <v>2</v>
      </c>
      <c r="L15" s="26">
        <f t="shared" si="0"/>
        <v>104.09090909090925</v>
      </c>
      <c r="M15" s="3">
        <v>1.7</v>
      </c>
      <c r="N15" s="16"/>
      <c r="O15" s="4"/>
      <c r="P15" s="214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142.75</v>
      </c>
      <c r="H16" s="3">
        <f t="shared" si="3"/>
        <v>0</v>
      </c>
      <c r="I16" s="3">
        <f t="shared" si="1"/>
        <v>1.56</v>
      </c>
      <c r="J16" s="3">
        <v>2</v>
      </c>
      <c r="K16" s="3">
        <f t="shared" si="2"/>
        <v>2</v>
      </c>
      <c r="L16" s="26">
        <f t="shared" si="0"/>
        <v>100</v>
      </c>
      <c r="M16" s="3">
        <v>1.8</v>
      </c>
      <c r="N16" s="16"/>
      <c r="O16" s="4"/>
      <c r="P16" s="214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131.6</v>
      </c>
      <c r="G17" s="3">
        <v>131.59</v>
      </c>
      <c r="H17" s="3">
        <f>(D17-G17)*10000*C17/1000000</f>
        <v>3.269999999997026E-2</v>
      </c>
      <c r="I17" s="3">
        <f t="shared" si="1"/>
        <v>3.2373000000000296</v>
      </c>
      <c r="J17" s="3">
        <v>2.25</v>
      </c>
      <c r="K17" s="3">
        <f t="shared" si="2"/>
        <v>2.25</v>
      </c>
      <c r="L17" s="26">
        <f t="shared" si="0"/>
        <v>99.000000000000909</v>
      </c>
      <c r="M17" s="3">
        <v>2.25</v>
      </c>
      <c r="N17" s="16"/>
      <c r="O17" s="4"/>
      <c r="P17" s="214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127.4</v>
      </c>
      <c r="G18" s="3">
        <v>127.32</v>
      </c>
      <c r="H18" s="3">
        <f>(D18-G18)*10000*C18/1000000</f>
        <v>5.6000000000008751E-2</v>
      </c>
      <c r="I18" s="3">
        <f t="shared" si="1"/>
        <v>1.6939999999999913</v>
      </c>
      <c r="J18" s="3">
        <v>2.2999999999999998</v>
      </c>
      <c r="K18" s="3">
        <f t="shared" si="2"/>
        <v>2.2999999999999998</v>
      </c>
      <c r="L18" s="26">
        <f t="shared" si="0"/>
        <v>96.7999999999995</v>
      </c>
      <c r="M18" s="3">
        <v>2.2999999999999998</v>
      </c>
      <c r="N18" s="16"/>
      <c r="O18" s="4"/>
      <c r="P18" s="214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113.9</v>
      </c>
      <c r="G19" s="3">
        <v>113.93</v>
      </c>
      <c r="H19" s="3">
        <f>(D19-G19)*10000*C19/1000000</f>
        <v>-0.19140000000000726</v>
      </c>
      <c r="I19" s="3">
        <f t="shared" si="1"/>
        <v>15.891400000000006</v>
      </c>
      <c r="J19" s="3">
        <v>2.7</v>
      </c>
      <c r="K19" s="3">
        <f>J19</f>
        <v>2.7</v>
      </c>
      <c r="L19" s="26">
        <f t="shared" si="0"/>
        <v>101.21910828025482</v>
      </c>
      <c r="M19" s="3">
        <v>2.4500000000000002</v>
      </c>
      <c r="N19" s="16"/>
      <c r="O19" s="215"/>
      <c r="P19" s="214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99.72</v>
      </c>
      <c r="H20" s="3">
        <f>(D20-G20)*10000*C20/1000000</f>
        <v>0.1530000000000058</v>
      </c>
      <c r="I20" s="3">
        <f>E20-H20</f>
        <v>3.5969999999999942</v>
      </c>
      <c r="J20" s="3">
        <v>2.5</v>
      </c>
      <c r="K20" s="3">
        <f t="shared" si="2"/>
        <v>2.5</v>
      </c>
      <c r="L20" s="26">
        <f>I20*100/E20</f>
        <v>95.919999999999845</v>
      </c>
      <c r="M20" s="3">
        <v>2.5</v>
      </c>
      <c r="N20" s="16"/>
      <c r="O20" s="214"/>
      <c r="P20" s="214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-0.18706339999999921</v>
      </c>
      <c r="I21" s="24">
        <f>SUM(I11:I20)</f>
        <v>58.777063400000003</v>
      </c>
      <c r="J21" s="23"/>
      <c r="K21" s="23"/>
      <c r="L21" s="29">
        <f>I21*100/E21</f>
        <v>100.31927530295273</v>
      </c>
      <c r="M21" s="23"/>
      <c r="N21" s="16"/>
      <c r="O21" s="214"/>
      <c r="P21" s="214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4"/>
      <c r="P22" s="214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v>191.45</v>
      </c>
      <c r="H23" s="17">
        <f>E23-I23</f>
        <v>5.3999999999999826E-2</v>
      </c>
      <c r="I23" s="17">
        <v>1.35</v>
      </c>
      <c r="J23" s="3">
        <v>0.15</v>
      </c>
      <c r="K23" s="3">
        <f t="shared" ref="K23:K28" si="5">J23</f>
        <v>0.15</v>
      </c>
      <c r="L23" s="26">
        <f>I23*100/E23</f>
        <v>96.15384615384616</v>
      </c>
      <c r="M23" s="3">
        <v>0.15</v>
      </c>
      <c r="N23" s="16"/>
      <c r="O23" s="216"/>
      <c r="P23" s="214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4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5"/>
        <v>0.01</v>
      </c>
      <c r="L24" s="26">
        <f>I24*100/E24</f>
        <v>88.461538461538453</v>
      </c>
      <c r="M24" s="3">
        <v>0.02</v>
      </c>
      <c r="N24" s="16"/>
      <c r="O24" s="216"/>
      <c r="P24" s="214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6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0.11</v>
      </c>
      <c r="K25" s="3">
        <f t="shared" si="5"/>
        <v>0.11</v>
      </c>
      <c r="L25" s="26">
        <f>I25*100/E25</f>
        <v>100</v>
      </c>
      <c r="M25" s="3">
        <v>0.21</v>
      </c>
      <c r="N25" s="16"/>
      <c r="O25" s="4"/>
      <c r="P25" s="214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6"/>
        <v>192.5</v>
      </c>
      <c r="G26" s="3">
        <v>192.11</v>
      </c>
      <c r="H26" s="3">
        <f>(D26-G26)*10000*C26/1000000</f>
        <v>0.25349999999999112</v>
      </c>
      <c r="I26" s="17">
        <f t="shared" ref="I26:I27" si="7">E26-H26</f>
        <v>0.81650000000000889</v>
      </c>
      <c r="J26" s="3">
        <v>0.01</v>
      </c>
      <c r="K26" s="3">
        <f t="shared" si="5"/>
        <v>0.01</v>
      </c>
      <c r="L26" s="26">
        <f>I26*100/E26</f>
        <v>76.308411214954091</v>
      </c>
      <c r="M26" s="3">
        <v>0.01</v>
      </c>
      <c r="N26" s="16"/>
      <c r="O26" s="4"/>
      <c r="P26" s="214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6"/>
        <v>179.1</v>
      </c>
      <c r="G27" s="3">
        <v>179.12</v>
      </c>
      <c r="H27" s="3">
        <f>(D27-G27)*10000*C27/1000000</f>
        <v>-1.9400000000009923E-2</v>
      </c>
      <c r="I27" s="17">
        <f t="shared" si="7"/>
        <v>1.7694000000000099</v>
      </c>
      <c r="J27" s="3">
        <v>0.14000000000000001</v>
      </c>
      <c r="K27" s="3">
        <f t="shared" si="5"/>
        <v>0.14000000000000001</v>
      </c>
      <c r="L27" s="26">
        <f t="shared" ref="L27" si="8">I27*100/E27</f>
        <v>101.10857142857199</v>
      </c>
      <c r="M27" s="3">
        <v>0.22</v>
      </c>
      <c r="N27" s="16"/>
      <c r="O27" s="4"/>
      <c r="P27" s="214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6"/>
        <v>174.03</v>
      </c>
      <c r="G28" s="3">
        <v>174.06</v>
      </c>
      <c r="H28" s="3">
        <f>(D28-G28)*10000*C28/1000000</f>
        <v>-2.850000000000108E-2</v>
      </c>
      <c r="I28" s="17">
        <f>E28-H28</f>
        <v>1.0585000000000011</v>
      </c>
      <c r="J28" s="3">
        <v>0.16</v>
      </c>
      <c r="K28" s="3">
        <f t="shared" si="5"/>
        <v>0.16</v>
      </c>
      <c r="L28" s="26">
        <f>I28*100/E28</f>
        <v>102.76699029126223</v>
      </c>
      <c r="M28" s="3">
        <v>0.26</v>
      </c>
      <c r="N28" s="16"/>
      <c r="O28" s="4"/>
      <c r="P28" s="214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0.40959999999998009</v>
      </c>
      <c r="I29" s="25">
        <f>SUM(I23:I28)</f>
        <v>10.074400000000018</v>
      </c>
      <c r="J29" s="24"/>
      <c r="K29" s="24"/>
      <c r="L29" s="29">
        <f>I29*100/E29</f>
        <v>96.093094238840322</v>
      </c>
      <c r="M29" s="24"/>
      <c r="N29" s="16"/>
      <c r="O29" s="214"/>
      <c r="P29" s="214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4"/>
      <c r="P30" s="214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9">D31</f>
        <v>189.5</v>
      </c>
      <c r="G31" s="3">
        <v>189.5</v>
      </c>
      <c r="H31" s="17">
        <f>(D31-G31)*10000*C31/1000000</f>
        <v>0</v>
      </c>
      <c r="I31" s="3">
        <f>E31-H31</f>
        <v>1.19</v>
      </c>
      <c r="J31" s="3">
        <v>0.03</v>
      </c>
      <c r="K31" s="3">
        <f>J31</f>
        <v>0.03</v>
      </c>
      <c r="L31" s="26">
        <f t="shared" ref="L31:L33" si="10">I31*100/E31</f>
        <v>100</v>
      </c>
      <c r="M31" s="3">
        <v>0.05</v>
      </c>
      <c r="N31" s="16"/>
      <c r="O31" s="4"/>
      <c r="P31" s="214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9"/>
        <v>185.5</v>
      </c>
      <c r="G32" s="3">
        <v>185.5</v>
      </c>
      <c r="H32" s="17">
        <f>(D32-G32)*10000*C32/1000000</f>
        <v>0</v>
      </c>
      <c r="I32" s="17">
        <f>E32-H32</f>
        <v>1.83</v>
      </c>
      <c r="J32" s="3">
        <v>0.03</v>
      </c>
      <c r="K32" s="3">
        <f>J32</f>
        <v>0.03</v>
      </c>
      <c r="L32" s="26">
        <f t="shared" si="10"/>
        <v>100</v>
      </c>
      <c r="M32" s="3">
        <v>0.06</v>
      </c>
      <c r="N32" s="16"/>
      <c r="O32" s="4"/>
      <c r="P32" s="214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9"/>
        <v>180.6</v>
      </c>
      <c r="G33" s="3">
        <v>180.6</v>
      </c>
      <c r="H33" s="17">
        <f>(D33-G33)*10000*C33/1000000</f>
        <v>0</v>
      </c>
      <c r="I33" s="17">
        <f>E33-H33</f>
        <v>1.02</v>
      </c>
      <c r="J33" s="3">
        <v>0.04</v>
      </c>
      <c r="K33" s="3">
        <f>J33</f>
        <v>0.04</v>
      </c>
      <c r="L33" s="26">
        <f t="shared" si="10"/>
        <v>100</v>
      </c>
      <c r="M33" s="3">
        <v>0.06</v>
      </c>
      <c r="N33" s="16"/>
      <c r="O33" s="4"/>
      <c r="P33" s="214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0</v>
      </c>
      <c r="I34" s="24">
        <f>SUM(I31:I33)</f>
        <v>4.04</v>
      </c>
      <c r="J34" s="24"/>
      <c r="K34" s="24"/>
      <c r="L34" s="29">
        <f>I34*100/E34</f>
        <v>100</v>
      </c>
      <c r="M34" s="24"/>
      <c r="N34" s="16"/>
      <c r="O34" s="214"/>
      <c r="P34" s="214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4"/>
      <c r="P35" s="214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1">D36</f>
        <v>182.5</v>
      </c>
      <c r="G36" s="3">
        <v>182.27</v>
      </c>
      <c r="H36" s="3">
        <f>(D36-G36)*10000*C36/1000000</f>
        <v>0.15340999999999319</v>
      </c>
      <c r="I36" s="3">
        <f>E36-H36</f>
        <v>0.92659000000000691</v>
      </c>
      <c r="J36" s="3">
        <v>0.01</v>
      </c>
      <c r="K36" s="3">
        <f t="shared" ref="K36" si="12">J36</f>
        <v>0.01</v>
      </c>
      <c r="L36" s="26">
        <f t="shared" ref="L36:L38" si="13">I36*100/E36</f>
        <v>85.795370370371003</v>
      </c>
      <c r="M36" s="57">
        <v>0.04</v>
      </c>
      <c r="N36" s="16"/>
      <c r="O36" s="4"/>
      <c r="P36" s="214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1"/>
        <v>177</v>
      </c>
      <c r="G37" s="3">
        <v>176.85</v>
      </c>
      <c r="H37" s="3">
        <f>(D37-G37)*10000*C37/1000000</f>
        <v>9.4200000000003559E-2</v>
      </c>
      <c r="I37" s="3">
        <f>E37-H37</f>
        <v>1.3157999999999963</v>
      </c>
      <c r="J37" s="3">
        <v>0.01</v>
      </c>
      <c r="K37" s="3">
        <f>J37</f>
        <v>0.01</v>
      </c>
      <c r="L37" s="26">
        <f t="shared" si="13"/>
        <v>93.319148936169967</v>
      </c>
      <c r="M37" s="57">
        <v>0.05</v>
      </c>
      <c r="N37" s="16"/>
      <c r="O37" s="4"/>
      <c r="P37" s="214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1"/>
        <v>175.25</v>
      </c>
      <c r="G38" s="3">
        <v>175.25</v>
      </c>
      <c r="H38" s="3">
        <f>(D38-G38)*10000*C38/1000000</f>
        <v>0</v>
      </c>
      <c r="I38" s="3">
        <f>E38-H38</f>
        <v>1.17</v>
      </c>
      <c r="J38" s="3">
        <v>0.03</v>
      </c>
      <c r="K38" s="3">
        <f>J38</f>
        <v>0.03</v>
      </c>
      <c r="L38" s="26">
        <f t="shared" si="13"/>
        <v>100</v>
      </c>
      <c r="M38" s="57">
        <v>0.06</v>
      </c>
      <c r="N38" s="16"/>
      <c r="O38" s="4"/>
      <c r="P38" s="214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0.24760999999999675</v>
      </c>
      <c r="I39" s="24">
        <f>SUM(I36:I38)</f>
        <v>3.4123900000000029</v>
      </c>
      <c r="J39" s="24"/>
      <c r="K39" s="24"/>
      <c r="L39" s="29">
        <f>I39*100/E39</f>
        <v>93.234699453551997</v>
      </c>
      <c r="M39" s="24"/>
      <c r="N39" s="16"/>
      <c r="O39" s="214"/>
      <c r="P39" s="214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4"/>
      <c r="P40" s="214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4">D41</f>
        <v>212.5</v>
      </c>
      <c r="G41" s="3">
        <v>212.18</v>
      </c>
      <c r="H41" s="3">
        <v>0.5</v>
      </c>
      <c r="I41" s="3">
        <f t="shared" ref="I41:I50" si="15">E41-H41</f>
        <v>1.9700000000000002</v>
      </c>
      <c r="J41" s="3">
        <v>0.1</v>
      </c>
      <c r="K41" s="3">
        <f t="shared" ref="K41:K43" si="16">J41</f>
        <v>0.1</v>
      </c>
      <c r="L41" s="26">
        <f t="shared" ref="L41:L50" si="17">I41*100/E41</f>
        <v>79.757085020242926</v>
      </c>
      <c r="M41" s="3">
        <v>0.1</v>
      </c>
      <c r="N41" s="16"/>
      <c r="O41" s="215"/>
      <c r="P41" s="214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4"/>
        <v>195.5</v>
      </c>
      <c r="G42" s="3">
        <v>195.51</v>
      </c>
      <c r="H42" s="3">
        <f>(D42-G42)*10000*C42/1000000</f>
        <v>-5.2999999999951801E-3</v>
      </c>
      <c r="I42" s="3">
        <f>E42-H42</f>
        <v>0.61529999999999518</v>
      </c>
      <c r="J42" s="3">
        <v>0.15</v>
      </c>
      <c r="K42" s="3">
        <f>J42</f>
        <v>0.15</v>
      </c>
      <c r="L42" s="26">
        <f t="shared" si="17"/>
        <v>100.8688524590156</v>
      </c>
      <c r="M42" s="3">
        <v>0.15</v>
      </c>
      <c r="N42" s="16"/>
      <c r="O42" s="216"/>
      <c r="P42" s="214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4"/>
        <v>191.7</v>
      </c>
      <c r="G43" s="3">
        <v>191.6</v>
      </c>
      <c r="H43" s="3">
        <v>0.13</v>
      </c>
      <c r="I43" s="3">
        <f t="shared" si="15"/>
        <v>1.6099999999999999</v>
      </c>
      <c r="J43" s="3">
        <v>0.15</v>
      </c>
      <c r="K43" s="3">
        <f t="shared" si="16"/>
        <v>0.15</v>
      </c>
      <c r="L43" s="26">
        <f>I43*100/E43</f>
        <v>92.52873563218391</v>
      </c>
      <c r="M43" s="3">
        <v>0.15</v>
      </c>
      <c r="N43" s="16"/>
      <c r="O43" s="216"/>
      <c r="P43" s="214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4"/>
        <v>189.5</v>
      </c>
      <c r="G44" s="3">
        <v>189.5</v>
      </c>
      <c r="H44" s="3">
        <f>(D44-G44)*10000*C44/1000000</f>
        <v>0</v>
      </c>
      <c r="I44" s="3">
        <f t="shared" si="15"/>
        <v>1.93</v>
      </c>
      <c r="J44" s="3">
        <v>0.25</v>
      </c>
      <c r="K44" s="3">
        <f>J44</f>
        <v>0.25</v>
      </c>
      <c r="L44" s="26">
        <f t="shared" si="17"/>
        <v>100</v>
      </c>
      <c r="M44" s="3">
        <v>0.2</v>
      </c>
      <c r="N44" s="16"/>
      <c r="O44" s="216"/>
      <c r="P44" s="214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4"/>
        <v>186</v>
      </c>
      <c r="G45" s="3">
        <v>185.73</v>
      </c>
      <c r="H45" s="3">
        <v>0.14000000000000001</v>
      </c>
      <c r="I45" s="3">
        <f t="shared" si="15"/>
        <v>0.93</v>
      </c>
      <c r="J45" s="3">
        <v>0.3</v>
      </c>
      <c r="K45" s="3">
        <f t="shared" ref="K45:K50" si="18">J45</f>
        <v>0.3</v>
      </c>
      <c r="L45" s="26">
        <f t="shared" si="17"/>
        <v>86.915887850467286</v>
      </c>
      <c r="M45" s="3">
        <v>0.25</v>
      </c>
      <c r="N45" s="16"/>
      <c r="O45" s="216"/>
      <c r="P45" s="214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19">D46</f>
        <v>182.4</v>
      </c>
      <c r="G46" s="3">
        <v>182.4</v>
      </c>
      <c r="H46" s="3">
        <v>0</v>
      </c>
      <c r="I46" s="3">
        <f t="shared" si="15"/>
        <v>1.47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6"/>
      <c r="P46" s="214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19"/>
        <v>173</v>
      </c>
      <c r="G47" s="3">
        <v>173.01</v>
      </c>
      <c r="H47" s="3">
        <f>(D47-G47)*10000*C47/1000000</f>
        <v>-5.7999999999947252E-3</v>
      </c>
      <c r="I47" s="3">
        <f t="shared" si="15"/>
        <v>1.1357999999999946</v>
      </c>
      <c r="J47" s="3">
        <v>0.3</v>
      </c>
      <c r="K47" s="3">
        <f>J47</f>
        <v>0.3</v>
      </c>
      <c r="L47" s="26">
        <f t="shared" si="17"/>
        <v>100.51327433628272</v>
      </c>
      <c r="M47" s="3">
        <v>0.35</v>
      </c>
      <c r="N47" s="16"/>
      <c r="O47" s="4"/>
      <c r="P47" s="214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19"/>
        <v>169</v>
      </c>
      <c r="G48" s="3">
        <v>169</v>
      </c>
      <c r="H48" s="3">
        <f t="shared" ref="H48:H50" si="20">(D48-G48)*10000*C48/1000000</f>
        <v>0</v>
      </c>
      <c r="I48" s="3">
        <f t="shared" si="15"/>
        <v>1.2</v>
      </c>
      <c r="J48" s="3">
        <v>1.3</v>
      </c>
      <c r="K48" s="3">
        <f t="shared" si="18"/>
        <v>1.3</v>
      </c>
      <c r="L48" s="26">
        <f t="shared" si="17"/>
        <v>100</v>
      </c>
      <c r="M48" s="3">
        <v>0.4</v>
      </c>
      <c r="N48" s="16"/>
      <c r="O48" s="4"/>
      <c r="P48" s="214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19"/>
        <v>163</v>
      </c>
      <c r="G49" s="3">
        <v>163.1</v>
      </c>
      <c r="H49" s="3">
        <f t="shared" si="20"/>
        <v>-0.10199999999999421</v>
      </c>
      <c r="I49" s="3">
        <f t="shared" si="15"/>
        <v>2.6019999999999941</v>
      </c>
      <c r="J49" s="3">
        <v>1.5</v>
      </c>
      <c r="K49" s="3">
        <f t="shared" si="18"/>
        <v>1.5</v>
      </c>
      <c r="L49" s="26">
        <f t="shared" si="17"/>
        <v>104.07999999999977</v>
      </c>
      <c r="M49" s="3">
        <v>0.45</v>
      </c>
      <c r="N49" s="16"/>
      <c r="O49" s="4"/>
      <c r="P49" s="214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19"/>
        <v>160.1</v>
      </c>
      <c r="G50" s="3">
        <v>160.55000000000001</v>
      </c>
      <c r="H50" s="3">
        <f t="shared" si="20"/>
        <v>-0.35100000000001336</v>
      </c>
      <c r="I50" s="3">
        <f t="shared" si="15"/>
        <v>1.6310000000000133</v>
      </c>
      <c r="J50" s="3">
        <v>1.6</v>
      </c>
      <c r="K50" s="3">
        <f t="shared" si="18"/>
        <v>1.6</v>
      </c>
      <c r="L50" s="26">
        <f t="shared" si="17"/>
        <v>127.42187500000104</v>
      </c>
      <c r="M50" s="3">
        <v>0.5</v>
      </c>
      <c r="N50" s="16"/>
      <c r="O50" s="4"/>
      <c r="P50" s="214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0.30590000000000256</v>
      </c>
      <c r="I51" s="24">
        <f>SUM(I41:I50)</f>
        <v>15.094099999999996</v>
      </c>
      <c r="J51" s="24"/>
      <c r="K51" s="62"/>
      <c r="L51" s="29">
        <f>I51*100/E51</f>
        <v>98.013636363636337</v>
      </c>
      <c r="M51" s="62"/>
      <c r="N51" s="16"/>
      <c r="O51" s="214"/>
      <c r="P51" s="214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4"/>
      <c r="P52" s="214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1">D53</f>
        <v>217.9</v>
      </c>
      <c r="G53" s="3">
        <v>217.65</v>
      </c>
      <c r="H53" s="3">
        <v>0.18</v>
      </c>
      <c r="I53" s="3">
        <f>E53-H53</f>
        <v>0.94000000000000017</v>
      </c>
      <c r="J53" s="3">
        <v>0.06</v>
      </c>
      <c r="K53" s="3">
        <f>J53</f>
        <v>0.06</v>
      </c>
      <c r="L53" s="26">
        <f t="shared" ref="L53:L64" si="22">I53*100/E53</f>
        <v>83.928571428571431</v>
      </c>
      <c r="M53" s="3">
        <v>0.01</v>
      </c>
      <c r="N53" s="16"/>
      <c r="O53" s="214"/>
      <c r="P53" s="214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1"/>
        <v>211.5</v>
      </c>
      <c r="G54" s="3">
        <v>211.2</v>
      </c>
      <c r="H54" s="3">
        <v>0.28999999999999998</v>
      </c>
      <c r="I54" s="3">
        <f>E54-H54</f>
        <v>0.73</v>
      </c>
      <c r="J54" s="3">
        <v>7.0000000000000007E-2</v>
      </c>
      <c r="K54" s="3">
        <f>J54</f>
        <v>7.0000000000000007E-2</v>
      </c>
      <c r="L54" s="26">
        <f t="shared" si="22"/>
        <v>71.568627450980387</v>
      </c>
      <c r="M54" s="3">
        <v>0.04</v>
      </c>
      <c r="N54" s="16"/>
      <c r="O54" s="214"/>
      <c r="P54" s="214"/>
    </row>
    <row r="55" spans="1:27" s="5" customFormat="1" ht="14.1" customHeight="1" x14ac:dyDescent="0.25">
      <c r="A55" s="32"/>
      <c r="B55" s="82"/>
      <c r="C55" s="223" t="s">
        <v>2</v>
      </c>
      <c r="D55" s="224"/>
      <c r="E55" s="224"/>
      <c r="F55" s="225" t="s">
        <v>3</v>
      </c>
      <c r="G55" s="225"/>
      <c r="H55" s="225"/>
      <c r="I55" s="225"/>
      <c r="J55" s="225"/>
      <c r="K55" s="225"/>
      <c r="L55" s="226" t="s">
        <v>4</v>
      </c>
      <c r="M55" s="227" t="s">
        <v>5</v>
      </c>
      <c r="N55" s="16"/>
      <c r="O55" s="214"/>
      <c r="P55" s="214"/>
    </row>
    <row r="56" spans="1:27" s="5" customFormat="1" ht="14.1" customHeight="1" x14ac:dyDescent="0.25">
      <c r="A56" s="58"/>
      <c r="B56" s="228" t="s">
        <v>6</v>
      </c>
      <c r="C56" s="90" t="s">
        <v>7</v>
      </c>
      <c r="D56" s="86" t="s">
        <v>8</v>
      </c>
      <c r="E56" s="229" t="s">
        <v>86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6" t="s">
        <v>83</v>
      </c>
      <c r="L56" s="226"/>
      <c r="M56" s="227"/>
      <c r="N56" s="16"/>
      <c r="O56" s="214"/>
      <c r="P56" s="214"/>
    </row>
    <row r="57" spans="1:27" s="5" customFormat="1" ht="14.1" customHeight="1" x14ac:dyDescent="0.25">
      <c r="A57" s="58"/>
      <c r="B57" s="228"/>
      <c r="C57" s="91"/>
      <c r="D57" s="76"/>
      <c r="E57" s="230"/>
      <c r="F57" s="76" t="s">
        <v>16</v>
      </c>
      <c r="G57" s="88" t="s">
        <v>88</v>
      </c>
      <c r="H57" s="76" t="s">
        <v>87</v>
      </c>
      <c r="I57" s="88"/>
      <c r="J57" s="78" t="s">
        <v>19</v>
      </c>
      <c r="K57" s="226"/>
      <c r="L57" s="226"/>
      <c r="M57" s="227"/>
      <c r="N57" s="16"/>
      <c r="O57" s="214"/>
      <c r="P57" s="214"/>
    </row>
    <row r="58" spans="1:27" s="5" customFormat="1" ht="14.1" customHeight="1" x14ac:dyDescent="0.25">
      <c r="A58" s="58"/>
      <c r="B58" s="79"/>
      <c r="C58" s="91"/>
      <c r="D58" s="76"/>
      <c r="E58" s="230"/>
      <c r="F58" s="76" t="s">
        <v>17</v>
      </c>
      <c r="G58" s="88"/>
      <c r="H58" s="49"/>
      <c r="I58" s="85"/>
      <c r="J58" s="76"/>
      <c r="K58" s="226"/>
      <c r="L58" s="226"/>
      <c r="M58" s="227"/>
      <c r="N58" s="16"/>
      <c r="O58" s="214"/>
      <c r="P58" s="214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31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6"/>
      <c r="L59" s="226"/>
      <c r="M59" s="227"/>
      <c r="N59" s="16"/>
      <c r="O59" s="216"/>
      <c r="P59" s="214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6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1"/>
        <v>189.2</v>
      </c>
      <c r="G61" s="3">
        <v>188.82</v>
      </c>
      <c r="H61" s="3">
        <v>0.39</v>
      </c>
      <c r="I61" s="3">
        <f>E61-H61</f>
        <v>1.19</v>
      </c>
      <c r="J61" s="3">
        <v>0.08</v>
      </c>
      <c r="K61" s="3">
        <f>J61</f>
        <v>0.08</v>
      </c>
      <c r="L61" s="26">
        <f t="shared" si="22"/>
        <v>75.316455696202524</v>
      </c>
      <c r="M61" s="3">
        <v>0.06</v>
      </c>
      <c r="N61" s="16"/>
      <c r="O61" s="216"/>
      <c r="P61" s="214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1"/>
        <v>184.5</v>
      </c>
      <c r="G62" s="3">
        <v>184.26</v>
      </c>
      <c r="H62" s="3">
        <v>0.26</v>
      </c>
      <c r="I62" s="3">
        <f>E62-H62</f>
        <v>1.19</v>
      </c>
      <c r="J62" s="3">
        <v>7.0000000000000007E-2</v>
      </c>
      <c r="K62" s="3">
        <f>J62</f>
        <v>7.0000000000000007E-2</v>
      </c>
      <c r="L62" s="26">
        <f t="shared" si="22"/>
        <v>82.068965517241381</v>
      </c>
      <c r="M62" s="3">
        <v>7.0000000000000007E-2</v>
      </c>
      <c r="N62" s="16"/>
      <c r="O62" s="4"/>
      <c r="P62" s="214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4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1"/>
        <v>97.97</v>
      </c>
      <c r="G64" s="3">
        <v>97.94</v>
      </c>
      <c r="H64" s="3">
        <f>(D64-G64)*10000*C64/1000000</f>
        <v>3.7440000000001417E-2</v>
      </c>
      <c r="I64" s="3">
        <f>E64-H64</f>
        <v>2.4625599999999985</v>
      </c>
      <c r="J64" s="3">
        <v>0.15</v>
      </c>
      <c r="K64" s="3">
        <f>J64</f>
        <v>0.15</v>
      </c>
      <c r="L64" s="26">
        <f t="shared" si="22"/>
        <v>98.502399999999938</v>
      </c>
      <c r="M64" s="3">
        <v>0.15</v>
      </c>
      <c r="N64" s="16"/>
      <c r="O64" s="214"/>
      <c r="P64" s="214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1.1574400000000014</v>
      </c>
      <c r="I65" s="24">
        <f>I64+I62+I61+I54+I53</f>
        <v>6.5125599999999997</v>
      </c>
      <c r="J65" s="24"/>
      <c r="K65" s="24"/>
      <c r="L65" s="29">
        <f>I65*100/E65</f>
        <v>69.504375667022401</v>
      </c>
      <c r="M65" s="24"/>
      <c r="N65" s="16"/>
      <c r="O65" s="214"/>
      <c r="P65" s="214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4"/>
      <c r="P66" s="214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3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7"/>
      <c r="P67" s="214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4">D68</f>
        <v>168.8</v>
      </c>
      <c r="G68" s="3">
        <v>168.49</v>
      </c>
      <c r="H68" s="3">
        <f>(D68-G68)*10000*C68/1000000</f>
        <v>0.68200000000000505</v>
      </c>
      <c r="I68" s="3">
        <f t="shared" ref="I68" si="25">E68-H68</f>
        <v>4.117999999999995</v>
      </c>
      <c r="J68" s="3">
        <v>0</v>
      </c>
      <c r="K68" s="3">
        <f>J68</f>
        <v>0</v>
      </c>
      <c r="L68" s="26">
        <f t="shared" ref="L68" si="26">I68*100/E68</f>
        <v>85.791666666666572</v>
      </c>
      <c r="M68" s="3">
        <v>7.0000000000000007E-2</v>
      </c>
      <c r="N68" s="16"/>
      <c r="O68" s="216"/>
      <c r="P68" s="214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0.68200000000000505</v>
      </c>
      <c r="I69" s="24">
        <f>SUM(I68:I68)</f>
        <v>4.117999999999995</v>
      </c>
      <c r="J69" s="25"/>
      <c r="K69" s="24"/>
      <c r="L69" s="29">
        <f>I69*100/E69</f>
        <v>85.791666666666572</v>
      </c>
      <c r="M69" s="24"/>
      <c r="N69" s="16"/>
      <c r="O69" s="214"/>
      <c r="P69" s="214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4"/>
      <c r="P70" s="214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150.1</v>
      </c>
      <c r="H71" s="3">
        <f>(D71-G71)*10000*C71/1000000</f>
        <v>1.2984000000000033</v>
      </c>
      <c r="I71" s="3">
        <f>E71-H71</f>
        <v>0.1215999999999966</v>
      </c>
      <c r="J71" s="38">
        <v>0</v>
      </c>
      <c r="K71" s="38">
        <f t="shared" ref="K71" si="27">J71</f>
        <v>0</v>
      </c>
      <c r="L71" s="26">
        <f t="shared" ref="L71:L73" si="28">I71*100/E71</f>
        <v>8.5633802816899021</v>
      </c>
      <c r="M71" s="38">
        <v>0.05</v>
      </c>
      <c r="N71" s="53" t="s">
        <v>89</v>
      </c>
      <c r="O71" s="4"/>
      <c r="P71" s="214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4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158.16999999999999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8"/>
        <v>7.5630252100840218</v>
      </c>
      <c r="M73" s="38">
        <v>0.01</v>
      </c>
      <c r="O73" s="2"/>
      <c r="P73" s="214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4"/>
    </row>
    <row r="75" spans="1:16" x14ac:dyDescent="0.25">
      <c r="A75" s="40"/>
      <c r="B75" s="72" t="s">
        <v>81</v>
      </c>
      <c r="C75" s="220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5.0138865999999904</v>
      </c>
      <c r="I75" s="29">
        <f>I21+I29+I34+I39+I51+I65+I69+I71+I73</f>
        <v>102.24011340000003</v>
      </c>
      <c r="J75" s="24"/>
      <c r="K75" s="24"/>
      <c r="L75" s="24">
        <f>I75*100/E75</f>
        <v>93.837870477449215</v>
      </c>
      <c r="M75" s="62"/>
      <c r="O75" s="218"/>
      <c r="P75" s="214"/>
    </row>
    <row r="76" spans="1:16" x14ac:dyDescent="0.25">
      <c r="A76" s="93"/>
      <c r="B76" s="232" t="s">
        <v>90</v>
      </c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O76" s="1"/>
      <c r="P76" s="214"/>
    </row>
    <row r="77" spans="1:16" s="31" customFormat="1" x14ac:dyDescent="0.25">
      <c r="A77" s="94">
        <v>1</v>
      </c>
      <c r="B77" s="92" t="s">
        <v>91</v>
      </c>
      <c r="C77" s="95">
        <v>116.98</v>
      </c>
      <c r="D77" s="95">
        <v>176.4</v>
      </c>
      <c r="E77" s="95">
        <v>2.36</v>
      </c>
      <c r="F77" s="3">
        <f t="shared" ref="F77:F79" si="29">D77</f>
        <v>176.4</v>
      </c>
      <c r="G77" s="3">
        <v>175.8</v>
      </c>
      <c r="H77" s="3">
        <f>(D77-G77)*10000*C77/1000000</f>
        <v>0.70187999999999351</v>
      </c>
      <c r="I77" s="3">
        <f>E77-H77</f>
        <v>1.6581200000000065</v>
      </c>
      <c r="J77" s="95">
        <v>0.02</v>
      </c>
      <c r="K77" s="95">
        <f>J77</f>
        <v>0.02</v>
      </c>
      <c r="L77" s="26">
        <f t="shared" ref="L77:L79" si="30">I77*100/E77</f>
        <v>70.259322033898584</v>
      </c>
      <c r="M77" s="95"/>
      <c r="O77" s="219"/>
      <c r="P77" s="53"/>
    </row>
    <row r="78" spans="1:16" x14ac:dyDescent="0.25">
      <c r="A78" s="96">
        <v>2</v>
      </c>
      <c r="B78" s="6" t="s">
        <v>92</v>
      </c>
      <c r="C78" s="3">
        <v>339</v>
      </c>
      <c r="D78" s="3">
        <v>169.5</v>
      </c>
      <c r="E78" s="3">
        <v>4.0599999999999996</v>
      </c>
      <c r="F78" s="3">
        <f t="shared" si="29"/>
        <v>169.5</v>
      </c>
      <c r="G78" s="3">
        <v>169.26</v>
      </c>
      <c r="H78" s="3">
        <f>(D78-G78)*10000*C78/1000000</f>
        <v>0.81360000000003085</v>
      </c>
      <c r="I78" s="3">
        <f>E78-H78</f>
        <v>3.2463999999999689</v>
      </c>
      <c r="J78" s="17">
        <v>4.2000000000000003E-2</v>
      </c>
      <c r="K78" s="17">
        <f>J78</f>
        <v>4.2000000000000003E-2</v>
      </c>
      <c r="L78" s="26">
        <f t="shared" si="30"/>
        <v>79.960591133004158</v>
      </c>
      <c r="M78" s="3"/>
      <c r="O78" s="214"/>
      <c r="P78" s="214"/>
    </row>
    <row r="79" spans="1:16" x14ac:dyDescent="0.25">
      <c r="A79" s="96">
        <v>3</v>
      </c>
      <c r="B79" s="15" t="s">
        <v>93</v>
      </c>
      <c r="C79" s="3">
        <v>40.200000000000003</v>
      </c>
      <c r="D79" s="3">
        <v>180.1</v>
      </c>
      <c r="E79" s="3">
        <v>1</v>
      </c>
      <c r="F79" s="3">
        <f t="shared" si="29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0"/>
        <v>9.5499999999999918</v>
      </c>
      <c r="M79" s="3"/>
      <c r="O79" s="214"/>
      <c r="P79" s="214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2.4199800000000247</v>
      </c>
      <c r="I80" s="24">
        <f>SUM(I77:I79)</f>
        <v>5.0000199999999744</v>
      </c>
      <c r="J80" s="24"/>
      <c r="K80" s="24"/>
      <c r="L80" s="29">
        <f>I80*100/E80</f>
        <v>67.385714285713945</v>
      </c>
      <c r="M80" s="24"/>
      <c r="O80" s="214"/>
      <c r="P80" s="214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 t="s">
        <v>52</v>
      </c>
    </row>
  </sheetData>
  <mergeCells count="19"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zoomScaleNormal="100" workbookViewId="0">
      <pane xSplit="13" ySplit="9" topLeftCell="AG21" activePane="bottomRight" state="frozen"/>
      <selection pane="topRight" activeCell="N1" sqref="N1"/>
      <selection pane="bottomLeft" activeCell="A10" sqref="A10"/>
      <selection pane="bottomRight" activeCell="B3" sqref="B3:M3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6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5" ht="12" customHeight="1" x14ac:dyDescent="0.25">
      <c r="A2" s="105"/>
      <c r="B2" s="234" t="s">
        <v>84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5" ht="10.5" customHeight="1" x14ac:dyDescent="0.25">
      <c r="A3" s="105"/>
      <c r="B3" s="235" t="str">
        <f>Лист1!B3</f>
        <v>станом на 08 квітня 2025р.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5" ht="12.75" customHeight="1" x14ac:dyDescent="0.25">
      <c r="A4" s="106"/>
      <c r="B4" s="32"/>
      <c r="C4" s="236" t="s">
        <v>2</v>
      </c>
      <c r="D4" s="237"/>
      <c r="E4" s="238"/>
      <c r="F4" s="239" t="s">
        <v>3</v>
      </c>
      <c r="G4" s="240"/>
      <c r="H4" s="241"/>
      <c r="I4" s="241"/>
      <c r="J4" s="241"/>
      <c r="K4" s="242"/>
      <c r="L4" s="229" t="s">
        <v>4</v>
      </c>
      <c r="M4" s="245" t="s">
        <v>5</v>
      </c>
      <c r="N4" s="248"/>
    </row>
    <row r="5" spans="1:15" x14ac:dyDescent="0.25">
      <c r="A5" s="107"/>
      <c r="B5" s="228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9" t="s">
        <v>83</v>
      </c>
      <c r="L5" s="243"/>
      <c r="M5" s="246"/>
      <c r="N5" s="248"/>
    </row>
    <row r="6" spans="1:15" x14ac:dyDescent="0.25">
      <c r="A6" s="107"/>
      <c r="B6" s="228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3"/>
      <c r="L6" s="243"/>
      <c r="M6" s="246"/>
      <c r="N6" s="248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3"/>
      <c r="L7" s="243"/>
      <c r="M7" s="246"/>
      <c r="N7" s="248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4"/>
      <c r="L8" s="244"/>
      <c r="M8" s="247"/>
      <c r="N8" s="248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176.91</v>
      </c>
      <c r="H11" s="3">
        <f>Лист1!H11</f>
        <v>0.28421460000001075</v>
      </c>
      <c r="I11" s="3">
        <f>E11-H11</f>
        <v>7.9557853999999892</v>
      </c>
      <c r="J11" s="3">
        <f>Лист1!J11</f>
        <v>0.35</v>
      </c>
      <c r="K11" s="3">
        <f>J11</f>
        <v>0.35</v>
      </c>
      <c r="L11" s="41">
        <f t="shared" ref="L11:L20" si="0">I11*100/E11</f>
        <v>96.550793689320258</v>
      </c>
      <c r="M11" s="122">
        <v>0.35</v>
      </c>
      <c r="N11" s="13"/>
      <c r="O11" s="13">
        <f>G11-D11</f>
        <v>-9.0000000000003411E-2</v>
      </c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167.54</v>
      </c>
      <c r="H12" s="3">
        <f>Лист1!H12</f>
        <v>-4.7999999999990453E-2</v>
      </c>
      <c r="I12" s="3">
        <f t="shared" ref="I12:I20" si="2">E12-H12</f>
        <v>3.4879999999999902</v>
      </c>
      <c r="J12" s="3">
        <f>Лист1!J12</f>
        <v>0.63</v>
      </c>
      <c r="K12" s="3">
        <f t="shared" ref="K12:K20" si="3">J12</f>
        <v>0.63</v>
      </c>
      <c r="L12" s="41">
        <f t="shared" si="0"/>
        <v>101.39534883720903</v>
      </c>
      <c r="M12" s="122">
        <v>0.8</v>
      </c>
      <c r="N12" s="13"/>
      <c r="O12" s="13">
        <f t="shared" ref="O12:O68" si="4">G12-D12</f>
        <v>3.9999999999992042E-2</v>
      </c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163.95</v>
      </c>
      <c r="H13" s="3">
        <f>Лист1!H13</f>
        <v>0.11000000000002501</v>
      </c>
      <c r="I13" s="3">
        <f t="shared" si="2"/>
        <v>1.389999999999975</v>
      </c>
      <c r="J13" s="3">
        <f>Лист1!J13</f>
        <v>0.8</v>
      </c>
      <c r="K13" s="3">
        <f>J13</f>
        <v>0.8</v>
      </c>
      <c r="L13" s="41">
        <f t="shared" si="0"/>
        <v>92.666666666664995</v>
      </c>
      <c r="M13" s="122">
        <v>0.95</v>
      </c>
      <c r="N13" s="13"/>
      <c r="O13" s="13">
        <f t="shared" si="4"/>
        <v>-5.0000000000011369E-2</v>
      </c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157.59</v>
      </c>
      <c r="H14" s="3">
        <f>Лист1!H14</f>
        <v>-0.48457800000001833</v>
      </c>
      <c r="I14" s="3">
        <f t="shared" si="2"/>
        <v>17.444578000000018</v>
      </c>
      <c r="J14" s="3">
        <f>Лист1!J14</f>
        <v>2</v>
      </c>
      <c r="K14" s="3">
        <f t="shared" si="3"/>
        <v>2</v>
      </c>
      <c r="L14" s="41">
        <f t="shared" si="0"/>
        <v>102.85718160377368</v>
      </c>
      <c r="M14" s="122">
        <v>1.5</v>
      </c>
      <c r="N14" s="13"/>
      <c r="O14" s="13">
        <f t="shared" si="4"/>
        <v>9.0000000000003411E-2</v>
      </c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144.46</v>
      </c>
      <c r="H15" s="3">
        <f>Лист1!H15</f>
        <v>-9.9000000000003752E-2</v>
      </c>
      <c r="I15" s="3">
        <f t="shared" si="2"/>
        <v>2.5190000000000037</v>
      </c>
      <c r="J15" s="3">
        <f>Лист1!J15</f>
        <v>2</v>
      </c>
      <c r="K15" s="3">
        <f t="shared" si="3"/>
        <v>2</v>
      </c>
      <c r="L15" s="41">
        <f t="shared" si="0"/>
        <v>104.09090909090925</v>
      </c>
      <c r="M15" s="122">
        <v>1.7</v>
      </c>
      <c r="N15" s="13"/>
      <c r="O15" s="13">
        <f t="shared" si="4"/>
        <v>6.0000000000002274E-2</v>
      </c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142.75</v>
      </c>
      <c r="H16" s="3">
        <f>Лист1!H16</f>
        <v>0</v>
      </c>
      <c r="I16" s="3">
        <f t="shared" si="2"/>
        <v>1.56</v>
      </c>
      <c r="J16" s="3">
        <f>Лист1!J16</f>
        <v>2</v>
      </c>
      <c r="K16" s="3">
        <f t="shared" si="3"/>
        <v>2</v>
      </c>
      <c r="L16" s="41">
        <f t="shared" si="0"/>
        <v>100</v>
      </c>
      <c r="M16" s="122">
        <v>1.8</v>
      </c>
      <c r="N16" s="13"/>
      <c r="O16" s="13">
        <f t="shared" si="4"/>
        <v>0</v>
      </c>
    </row>
    <row r="17" spans="1:15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131.59</v>
      </c>
      <c r="H17" s="3">
        <f>Лист1!H17</f>
        <v>3.269999999997026E-2</v>
      </c>
      <c r="I17" s="3">
        <f t="shared" si="2"/>
        <v>3.2373000000000296</v>
      </c>
      <c r="J17" s="3">
        <f>Лист1!J17</f>
        <v>2.25</v>
      </c>
      <c r="K17" s="3">
        <f t="shared" si="3"/>
        <v>2.25</v>
      </c>
      <c r="L17" s="41">
        <f t="shared" si="0"/>
        <v>99.000000000000909</v>
      </c>
      <c r="M17" s="122">
        <v>2.25</v>
      </c>
      <c r="N17" s="13"/>
      <c r="O17" s="13">
        <f t="shared" si="4"/>
        <v>-9.9999999999909051E-3</v>
      </c>
    </row>
    <row r="18" spans="1:15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127.32</v>
      </c>
      <c r="H18" s="3">
        <f>Лист1!H18</f>
        <v>5.6000000000008751E-2</v>
      </c>
      <c r="I18" s="3">
        <f t="shared" si="2"/>
        <v>1.6939999999999913</v>
      </c>
      <c r="J18" s="3">
        <f>Лист1!J18</f>
        <v>2.2999999999999998</v>
      </c>
      <c r="K18" s="3">
        <f t="shared" si="3"/>
        <v>2.2999999999999998</v>
      </c>
      <c r="L18" s="41">
        <f t="shared" si="0"/>
        <v>96.7999999999995</v>
      </c>
      <c r="M18" s="122">
        <v>2.2999999999999998</v>
      </c>
      <c r="N18" s="13"/>
      <c r="O18" s="13">
        <f t="shared" si="4"/>
        <v>-8.0000000000012506E-2</v>
      </c>
    </row>
    <row r="19" spans="1:15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113.93</v>
      </c>
      <c r="H19" s="3">
        <f>Лист1!H19</f>
        <v>-0.19140000000000726</v>
      </c>
      <c r="I19" s="3">
        <f t="shared" si="2"/>
        <v>15.891400000000006</v>
      </c>
      <c r="J19" s="3">
        <f>Лист1!J19</f>
        <v>2.7</v>
      </c>
      <c r="K19" s="3">
        <f>J19</f>
        <v>2.7</v>
      </c>
      <c r="L19" s="41">
        <f t="shared" si="0"/>
        <v>101.21910828025482</v>
      </c>
      <c r="M19" s="122">
        <v>2.4500000000000002</v>
      </c>
      <c r="N19" s="13"/>
      <c r="O19" s="13">
        <f t="shared" si="4"/>
        <v>3.0000000000001137E-2</v>
      </c>
    </row>
    <row r="20" spans="1:15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99.72</v>
      </c>
      <c r="H20" s="3">
        <f>Лист1!H20</f>
        <v>0.1530000000000058</v>
      </c>
      <c r="I20" s="3">
        <f t="shared" si="2"/>
        <v>3.5969999999999942</v>
      </c>
      <c r="J20" s="3">
        <f>Лист1!J20</f>
        <v>2.5</v>
      </c>
      <c r="K20" s="3">
        <f t="shared" si="3"/>
        <v>2.5</v>
      </c>
      <c r="L20" s="41">
        <f t="shared" si="0"/>
        <v>95.919999999999845</v>
      </c>
      <c r="M20" s="122">
        <v>2.5</v>
      </c>
      <c r="N20" s="13"/>
      <c r="O20" s="13">
        <f t="shared" si="4"/>
        <v>-9.0000000000003411E-2</v>
      </c>
    </row>
    <row r="21" spans="1:15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4">
        <f>SUM(H11:H20)</f>
        <v>-0.18706339999999921</v>
      </c>
      <c r="I21" s="24">
        <f>SUM(I11:I20)</f>
        <v>58.777063400000003</v>
      </c>
      <c r="J21" s="23"/>
      <c r="K21" s="23"/>
      <c r="L21" s="29">
        <f>I21*100/E21</f>
        <v>100.31927530295273</v>
      </c>
      <c r="M21" s="127"/>
      <c r="N21" s="13"/>
      <c r="O21" s="13">
        <f t="shared" si="4"/>
        <v>0</v>
      </c>
    </row>
    <row r="22" spans="1:15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>
        <f t="shared" si="4"/>
        <v>0</v>
      </c>
    </row>
    <row r="23" spans="1:15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f>Лист1!G23</f>
        <v>191.45</v>
      </c>
      <c r="H23" s="3">
        <f>Лист1!H23</f>
        <v>5.3999999999999826E-2</v>
      </c>
      <c r="I23" s="3">
        <f t="shared" ref="I23:I28" si="6">E23-H23</f>
        <v>1.35</v>
      </c>
      <c r="J23" s="3">
        <f>Лист1!J23</f>
        <v>0.15</v>
      </c>
      <c r="K23" s="3">
        <f t="shared" ref="K23:K28" si="7">J23</f>
        <v>0.15</v>
      </c>
      <c r="L23" s="41">
        <f>I23*100/E23</f>
        <v>96.15384615384616</v>
      </c>
      <c r="M23" s="122">
        <v>0.15</v>
      </c>
      <c r="N23" s="13"/>
      <c r="O23" s="13">
        <f t="shared" si="4"/>
        <v>-0.16000000000002501</v>
      </c>
    </row>
    <row r="24" spans="1:15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5"/>
        <v>203</v>
      </c>
      <c r="G24" s="3">
        <f>Лист1!G24</f>
        <v>202.7</v>
      </c>
      <c r="H24" s="3">
        <f>Лист1!H24</f>
        <v>0.15000000000000013</v>
      </c>
      <c r="I24" s="3">
        <f t="shared" si="6"/>
        <v>1.1499999999999999</v>
      </c>
      <c r="J24" s="3">
        <f>Лист1!J24</f>
        <v>0.01</v>
      </c>
      <c r="K24" s="3">
        <f t="shared" si="7"/>
        <v>0.01</v>
      </c>
      <c r="L24" s="41">
        <f>I24*100/E24</f>
        <v>88.461538461538453</v>
      </c>
      <c r="M24" s="122">
        <v>0.02</v>
      </c>
      <c r="N24" s="13"/>
      <c r="O24" s="13">
        <f t="shared" si="4"/>
        <v>-0.30000000000001137</v>
      </c>
    </row>
    <row r="25" spans="1:15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8">D25</f>
        <v>182.5</v>
      </c>
      <c r="G25" s="3">
        <f>Лист1!G25</f>
        <v>182.5</v>
      </c>
      <c r="H25" s="3">
        <f>Лист1!H25</f>
        <v>0</v>
      </c>
      <c r="I25" s="3">
        <f t="shared" si="6"/>
        <v>3.93</v>
      </c>
      <c r="J25" s="3">
        <f>Лист1!J25</f>
        <v>0.11</v>
      </c>
      <c r="K25" s="3">
        <f t="shared" si="7"/>
        <v>0.11</v>
      </c>
      <c r="L25" s="41">
        <f t="shared" ref="L25:L27" si="9">I25*100/E25</f>
        <v>100</v>
      </c>
      <c r="M25" s="122">
        <v>0.21</v>
      </c>
      <c r="N25" s="13"/>
      <c r="O25" s="13">
        <f t="shared" si="4"/>
        <v>0</v>
      </c>
    </row>
    <row r="26" spans="1:15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8"/>
        <v>192.5</v>
      </c>
      <c r="G26" s="3">
        <f>Лист1!G26</f>
        <v>192.11</v>
      </c>
      <c r="H26" s="3">
        <f>Лист1!H26</f>
        <v>0.25349999999999112</v>
      </c>
      <c r="I26" s="3">
        <f t="shared" si="6"/>
        <v>0.81650000000000889</v>
      </c>
      <c r="J26" s="3">
        <f>Лист1!J26</f>
        <v>0.01</v>
      </c>
      <c r="K26" s="3">
        <f t="shared" si="7"/>
        <v>0.01</v>
      </c>
      <c r="L26" s="41">
        <f t="shared" si="9"/>
        <v>76.308411214954091</v>
      </c>
      <c r="M26" s="122">
        <v>0.01</v>
      </c>
      <c r="N26" s="13"/>
      <c r="O26" s="13">
        <f t="shared" si="4"/>
        <v>-0.38999999999998636</v>
      </c>
    </row>
    <row r="27" spans="1:15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8"/>
        <v>179.1</v>
      </c>
      <c r="G27" s="3">
        <f>Лист1!G27</f>
        <v>179.12</v>
      </c>
      <c r="H27" s="3">
        <f>Лист1!H27</f>
        <v>-1.9400000000009923E-2</v>
      </c>
      <c r="I27" s="3">
        <f t="shared" si="6"/>
        <v>1.7694000000000099</v>
      </c>
      <c r="J27" s="3">
        <f>Лист1!J27</f>
        <v>0.14000000000000001</v>
      </c>
      <c r="K27" s="3">
        <f t="shared" si="7"/>
        <v>0.14000000000000001</v>
      </c>
      <c r="L27" s="41">
        <f t="shared" si="9"/>
        <v>101.10857142857199</v>
      </c>
      <c r="M27" s="122">
        <v>0.22</v>
      </c>
      <c r="N27" s="13"/>
      <c r="O27" s="13">
        <f t="shared" si="4"/>
        <v>2.0000000000010232E-2</v>
      </c>
    </row>
    <row r="28" spans="1:15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8"/>
        <v>174.03</v>
      </c>
      <c r="G28" s="3">
        <f>Лист1!G28</f>
        <v>174.06</v>
      </c>
      <c r="H28" s="3">
        <f>Лист1!H28</f>
        <v>-2.850000000000108E-2</v>
      </c>
      <c r="I28" s="3">
        <f t="shared" si="6"/>
        <v>1.0585000000000011</v>
      </c>
      <c r="J28" s="3">
        <f>Лист1!J28</f>
        <v>0.16</v>
      </c>
      <c r="K28" s="138">
        <f t="shared" si="7"/>
        <v>0.16</v>
      </c>
      <c r="L28" s="41">
        <f>I28*100/E28</f>
        <v>102.76699029126223</v>
      </c>
      <c r="M28" s="122">
        <v>0.26</v>
      </c>
      <c r="N28" s="13"/>
      <c r="O28" s="13">
        <f t="shared" si="4"/>
        <v>3.0000000000001137E-2</v>
      </c>
    </row>
    <row r="29" spans="1:15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4">
        <f>H23+H24+H25+H26+H27+H28</f>
        <v>0.40959999999998009</v>
      </c>
      <c r="I29" s="24">
        <f>I23+I24+I25+I26+I27+I28</f>
        <v>10.074400000000018</v>
      </c>
      <c r="J29" s="24"/>
      <c r="K29" s="24"/>
      <c r="L29" s="29">
        <f>I29*100/E29</f>
        <v>96.093094238840322</v>
      </c>
      <c r="M29" s="141"/>
      <c r="N29" s="13"/>
      <c r="O29" s="13">
        <f t="shared" si="4"/>
        <v>0</v>
      </c>
    </row>
    <row r="30" spans="1:15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>
        <f t="shared" si="4"/>
        <v>0</v>
      </c>
    </row>
    <row r="31" spans="1:15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10">D31</f>
        <v>189.5</v>
      </c>
      <c r="G31" s="133">
        <f>Лист1!G31</f>
        <v>189.5</v>
      </c>
      <c r="H31" s="3">
        <f>Лист1!H31</f>
        <v>0</v>
      </c>
      <c r="I31" s="3">
        <f>E31-H31</f>
        <v>1.19</v>
      </c>
      <c r="J31" s="3">
        <f>Лист1!J31</f>
        <v>0.03</v>
      </c>
      <c r="K31" s="3">
        <f>J31</f>
        <v>0.03</v>
      </c>
      <c r="L31" s="41">
        <f t="shared" ref="L31:L33" si="11">I31*100/E31</f>
        <v>100</v>
      </c>
      <c r="M31" s="122">
        <v>0.05</v>
      </c>
      <c r="N31" s="13"/>
      <c r="O31" s="13">
        <f t="shared" si="4"/>
        <v>0</v>
      </c>
    </row>
    <row r="32" spans="1:15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10"/>
        <v>185.5</v>
      </c>
      <c r="G32" s="133">
        <f>Лист1!G32</f>
        <v>185.5</v>
      </c>
      <c r="H32" s="3">
        <f>Лист1!H32</f>
        <v>0</v>
      </c>
      <c r="I32" s="3">
        <f>E32-H32</f>
        <v>1.83</v>
      </c>
      <c r="J32" s="3">
        <f>Лист1!J32</f>
        <v>0.03</v>
      </c>
      <c r="K32" s="3">
        <f>J32</f>
        <v>0.03</v>
      </c>
      <c r="L32" s="41">
        <f t="shared" si="11"/>
        <v>100</v>
      </c>
      <c r="M32" s="122">
        <v>0.06</v>
      </c>
      <c r="N32" s="13"/>
      <c r="O32" s="13">
        <f t="shared" si="4"/>
        <v>0</v>
      </c>
    </row>
    <row r="33" spans="1:17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10"/>
        <v>180.6</v>
      </c>
      <c r="G33" s="133">
        <f>Лист1!G33</f>
        <v>180.6</v>
      </c>
      <c r="H33" s="3">
        <f>Лист1!H33</f>
        <v>0</v>
      </c>
      <c r="I33" s="3">
        <f>E33-H33</f>
        <v>1.02</v>
      </c>
      <c r="J33" s="3">
        <f>Лист1!J33</f>
        <v>0.04</v>
      </c>
      <c r="K33" s="138">
        <f>J33</f>
        <v>0.04</v>
      </c>
      <c r="L33" s="41">
        <f t="shared" si="11"/>
        <v>100</v>
      </c>
      <c r="M33" s="122">
        <v>0.06</v>
      </c>
      <c r="N33" s="13"/>
      <c r="O33" s="13">
        <f t="shared" si="4"/>
        <v>0</v>
      </c>
      <c r="P33" s="5" t="s">
        <v>85</v>
      </c>
    </row>
    <row r="34" spans="1:17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4">
        <f>SUM(H31:H33)</f>
        <v>0</v>
      </c>
      <c r="I34" s="24">
        <f>SUM(I31:I33)</f>
        <v>4.04</v>
      </c>
      <c r="J34" s="24"/>
      <c r="K34" s="24"/>
      <c r="L34" s="29">
        <f>I34*100/E34</f>
        <v>100</v>
      </c>
      <c r="M34" s="141"/>
      <c r="N34" s="13"/>
      <c r="O34" s="13">
        <f t="shared" si="4"/>
        <v>0</v>
      </c>
    </row>
    <row r="35" spans="1:17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>
        <f t="shared" si="4"/>
        <v>0</v>
      </c>
    </row>
    <row r="36" spans="1:17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2">D36</f>
        <v>182.5</v>
      </c>
      <c r="G36" s="133">
        <f>Лист1!G36</f>
        <v>182.27</v>
      </c>
      <c r="H36" s="3">
        <f>Лист1!H36</f>
        <v>0.15340999999999319</v>
      </c>
      <c r="I36" s="3">
        <f>E36-H36</f>
        <v>0.92659000000000691</v>
      </c>
      <c r="J36" s="3">
        <f>Лист1!J36</f>
        <v>0.01</v>
      </c>
      <c r="K36" s="133">
        <f t="shared" ref="K36" si="13">J36</f>
        <v>0.01</v>
      </c>
      <c r="L36" s="41">
        <f t="shared" ref="L36:L38" si="14">I36*100/E36</f>
        <v>85.795370370371003</v>
      </c>
      <c r="M36" s="55">
        <v>0.04</v>
      </c>
      <c r="N36" s="13"/>
      <c r="O36" s="13">
        <f t="shared" si="4"/>
        <v>-0.22999999999998977</v>
      </c>
    </row>
    <row r="37" spans="1:17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2"/>
        <v>177</v>
      </c>
      <c r="G37" s="133">
        <f>Лист1!G37</f>
        <v>176.85</v>
      </c>
      <c r="H37" s="3">
        <f>Лист1!H37</f>
        <v>9.4200000000003559E-2</v>
      </c>
      <c r="I37" s="3">
        <f>E37-H37</f>
        <v>1.3157999999999963</v>
      </c>
      <c r="J37" s="3">
        <f>Лист1!J37</f>
        <v>0.01</v>
      </c>
      <c r="K37" s="133">
        <f>J37</f>
        <v>0.01</v>
      </c>
      <c r="L37" s="41">
        <f t="shared" si="14"/>
        <v>93.319148936169967</v>
      </c>
      <c r="M37" s="55">
        <v>0.05</v>
      </c>
      <c r="N37" s="13"/>
      <c r="O37" s="13">
        <f t="shared" si="4"/>
        <v>-0.15000000000000568</v>
      </c>
    </row>
    <row r="38" spans="1:17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2"/>
        <v>175.25</v>
      </c>
      <c r="G38" s="133">
        <f>Лист1!G38</f>
        <v>175.25</v>
      </c>
      <c r="H38" s="3">
        <f>Лист1!H38</f>
        <v>0</v>
      </c>
      <c r="I38" s="3">
        <f>E38-H38</f>
        <v>1.17</v>
      </c>
      <c r="J38" s="3">
        <f>Лист1!J38</f>
        <v>0.03</v>
      </c>
      <c r="K38" s="133">
        <f>J38</f>
        <v>0.03</v>
      </c>
      <c r="L38" s="41">
        <f t="shared" si="14"/>
        <v>100</v>
      </c>
      <c r="M38" s="55">
        <v>0.06</v>
      </c>
      <c r="N38" s="13"/>
      <c r="O38" s="13">
        <f t="shared" si="4"/>
        <v>0</v>
      </c>
    </row>
    <row r="39" spans="1:17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151">
        <f>SUM(H36:H38)</f>
        <v>0.24760999999999675</v>
      </c>
      <c r="I39" s="151">
        <f>SUM(I36:I38)</f>
        <v>3.4123900000000029</v>
      </c>
      <c r="J39" s="24"/>
      <c r="K39" s="152"/>
      <c r="L39" s="29">
        <f>I39*100/E39</f>
        <v>93.234699453551997</v>
      </c>
      <c r="M39" s="153"/>
      <c r="N39" s="13"/>
      <c r="O39" s="13" t="e">
        <f t="shared" si="4"/>
        <v>#VALUE!</v>
      </c>
    </row>
    <row r="40" spans="1:17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>
        <f t="shared" si="4"/>
        <v>0</v>
      </c>
    </row>
    <row r="41" spans="1:17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5">D41</f>
        <v>212.5</v>
      </c>
      <c r="G41" s="133">
        <f>Лист1!G41</f>
        <v>212.18</v>
      </c>
      <c r="H41" s="3">
        <f>Лист1!H41</f>
        <v>0.5</v>
      </c>
      <c r="I41" s="3">
        <f>E41-H41</f>
        <v>1.9700000000000002</v>
      </c>
      <c r="J41" s="3">
        <f>Лист1!J41</f>
        <v>0.1</v>
      </c>
      <c r="K41" s="3">
        <f t="shared" ref="K41:K43" si="16">J41</f>
        <v>0.1</v>
      </c>
      <c r="L41" s="41">
        <f t="shared" ref="L41:L50" si="17">I41*100/E41</f>
        <v>79.757085020242926</v>
      </c>
      <c r="M41" s="122">
        <v>0.1</v>
      </c>
      <c r="N41" s="13"/>
      <c r="O41" s="13">
        <f t="shared" si="4"/>
        <v>-0.31999999999999318</v>
      </c>
      <c r="Q41" s="5">
        <v>2.4700000000000002</v>
      </c>
    </row>
    <row r="42" spans="1:17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5"/>
        <v>195.5</v>
      </c>
      <c r="G42" s="133">
        <f>Лист1!G42</f>
        <v>195.51</v>
      </c>
      <c r="H42" s="3">
        <f>Лист1!H42</f>
        <v>-5.2999999999951801E-3</v>
      </c>
      <c r="I42" s="3">
        <f t="shared" ref="I42:I50" si="18">E42-H42</f>
        <v>0.61529999999999518</v>
      </c>
      <c r="J42" s="3">
        <f>Лист1!J42</f>
        <v>0.15</v>
      </c>
      <c r="K42" s="3">
        <f>J42</f>
        <v>0.15</v>
      </c>
      <c r="L42" s="41">
        <f t="shared" si="17"/>
        <v>100.8688524590156</v>
      </c>
      <c r="M42" s="122">
        <v>0.15</v>
      </c>
      <c r="N42" s="13"/>
      <c r="O42" s="13">
        <f t="shared" si="4"/>
        <v>9.9999999999909051E-3</v>
      </c>
      <c r="Q42" s="5">
        <v>0.61</v>
      </c>
    </row>
    <row r="43" spans="1:17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5"/>
        <v>191.7</v>
      </c>
      <c r="G43" s="133">
        <f>Лист1!G43</f>
        <v>191.6</v>
      </c>
      <c r="H43" s="3">
        <f>Лист1!H43</f>
        <v>0.13</v>
      </c>
      <c r="I43" s="3">
        <f t="shared" si="18"/>
        <v>1.6099999999999999</v>
      </c>
      <c r="J43" s="3">
        <f>Лист1!J43</f>
        <v>0.15</v>
      </c>
      <c r="K43" s="3">
        <f t="shared" si="16"/>
        <v>0.15</v>
      </c>
      <c r="L43" s="41">
        <f t="shared" si="17"/>
        <v>92.52873563218391</v>
      </c>
      <c r="M43" s="122">
        <v>0.15</v>
      </c>
      <c r="N43" s="13"/>
      <c r="O43" s="13">
        <f t="shared" si="4"/>
        <v>-9.9999999999994316E-2</v>
      </c>
      <c r="Q43" s="5">
        <v>1.74</v>
      </c>
    </row>
    <row r="44" spans="1:17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5"/>
        <v>189.5</v>
      </c>
      <c r="G44" s="133">
        <f>Лист1!G44</f>
        <v>189.5</v>
      </c>
      <c r="H44" s="3">
        <f>Лист1!H44</f>
        <v>0</v>
      </c>
      <c r="I44" s="3">
        <f t="shared" si="18"/>
        <v>1.93</v>
      </c>
      <c r="J44" s="3">
        <f>Лист1!J44</f>
        <v>0.25</v>
      </c>
      <c r="K44" s="3">
        <f>J44</f>
        <v>0.25</v>
      </c>
      <c r="L44" s="41">
        <f t="shared" si="17"/>
        <v>100</v>
      </c>
      <c r="M44" s="122">
        <v>0.2</v>
      </c>
      <c r="N44" s="13"/>
      <c r="O44" s="13">
        <f t="shared" si="4"/>
        <v>0</v>
      </c>
      <c r="Q44" s="5">
        <v>1.93</v>
      </c>
    </row>
    <row r="45" spans="1:17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9">D45</f>
        <v>186</v>
      </c>
      <c r="G45" s="133">
        <f>Лист1!G45</f>
        <v>185.73</v>
      </c>
      <c r="H45" s="133">
        <f>Лист1!H45</f>
        <v>0.14000000000000001</v>
      </c>
      <c r="I45" s="133">
        <f t="shared" si="18"/>
        <v>0.93</v>
      </c>
      <c r="J45" s="133">
        <f>Лист1!J45</f>
        <v>0.3</v>
      </c>
      <c r="K45" s="133">
        <f t="shared" ref="K45:K50" si="20">J45</f>
        <v>0.3</v>
      </c>
      <c r="L45" s="161">
        <f t="shared" si="17"/>
        <v>86.915887850467286</v>
      </c>
      <c r="M45" s="162">
        <v>0.25</v>
      </c>
      <c r="N45" s="13"/>
      <c r="O45" s="13">
        <f t="shared" si="4"/>
        <v>-0.27000000000001023</v>
      </c>
      <c r="Q45" s="5">
        <v>1.07</v>
      </c>
    </row>
    <row r="46" spans="1:17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9"/>
        <v>182.4</v>
      </c>
      <c r="G46" s="3">
        <f>Лист1!G46</f>
        <v>182.4</v>
      </c>
      <c r="H46" s="3">
        <f>Лист1!H46</f>
        <v>0</v>
      </c>
      <c r="I46" s="3">
        <f t="shared" si="18"/>
        <v>1.47</v>
      </c>
      <c r="J46" s="3">
        <f>Лист1!J46</f>
        <v>0.3</v>
      </c>
      <c r="K46" s="3">
        <f>J46</f>
        <v>0.3</v>
      </c>
      <c r="L46" s="41">
        <f t="shared" si="17"/>
        <v>100</v>
      </c>
      <c r="M46" s="122">
        <v>0.3</v>
      </c>
      <c r="N46" s="13"/>
      <c r="O46" s="13">
        <f t="shared" si="4"/>
        <v>0</v>
      </c>
      <c r="Q46" s="5">
        <v>1.47</v>
      </c>
    </row>
    <row r="47" spans="1:17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9"/>
        <v>173</v>
      </c>
      <c r="G47" s="3">
        <f>Лист1!G47</f>
        <v>173.01</v>
      </c>
      <c r="H47" s="3">
        <f>Лист1!H47</f>
        <v>-5.7999999999947252E-3</v>
      </c>
      <c r="I47" s="3">
        <f t="shared" si="18"/>
        <v>1.1357999999999946</v>
      </c>
      <c r="J47" s="3">
        <f>Лист1!J47</f>
        <v>0.3</v>
      </c>
      <c r="K47" s="3">
        <f>J47</f>
        <v>0.3</v>
      </c>
      <c r="L47" s="41">
        <f t="shared" si="17"/>
        <v>100.51327433628272</v>
      </c>
      <c r="M47" s="122">
        <v>0.35</v>
      </c>
      <c r="N47" s="13"/>
      <c r="O47" s="13">
        <f t="shared" si="4"/>
        <v>9.9999999999909051E-3</v>
      </c>
      <c r="Q47" s="5">
        <v>1.1299999999999999</v>
      </c>
    </row>
    <row r="48" spans="1:17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9"/>
        <v>169</v>
      </c>
      <c r="G48" s="3">
        <f>Лист1!G48</f>
        <v>169</v>
      </c>
      <c r="H48" s="3">
        <f>Лист1!H48</f>
        <v>0</v>
      </c>
      <c r="I48" s="3">
        <f t="shared" si="18"/>
        <v>1.2</v>
      </c>
      <c r="J48" s="3">
        <f>Лист1!J48</f>
        <v>1.3</v>
      </c>
      <c r="K48" s="3">
        <f t="shared" si="20"/>
        <v>1.3</v>
      </c>
      <c r="L48" s="41">
        <f t="shared" si="17"/>
        <v>100</v>
      </c>
      <c r="M48" s="122">
        <v>0.4</v>
      </c>
      <c r="N48" s="13"/>
      <c r="O48" s="13">
        <f t="shared" si="4"/>
        <v>0</v>
      </c>
      <c r="Q48" s="5">
        <v>1.2</v>
      </c>
    </row>
    <row r="49" spans="1:20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9"/>
        <v>163</v>
      </c>
      <c r="G49" s="3">
        <f>Лист1!G49</f>
        <v>163.1</v>
      </c>
      <c r="H49" s="3">
        <f>Лист1!H49</f>
        <v>-0.10199999999999421</v>
      </c>
      <c r="I49" s="3">
        <f t="shared" si="18"/>
        <v>2.6019999999999941</v>
      </c>
      <c r="J49" s="3">
        <f>Лист1!J49</f>
        <v>1.5</v>
      </c>
      <c r="K49" s="3">
        <f t="shared" si="20"/>
        <v>1.5</v>
      </c>
      <c r="L49" s="41">
        <f t="shared" si="17"/>
        <v>104.07999999999977</v>
      </c>
      <c r="M49" s="122">
        <v>0.45</v>
      </c>
      <c r="N49" s="13"/>
      <c r="O49" s="13">
        <f t="shared" si="4"/>
        <v>9.9999999999994316E-2</v>
      </c>
      <c r="Q49" s="5">
        <v>2.5</v>
      </c>
    </row>
    <row r="50" spans="1:20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9"/>
        <v>160.1</v>
      </c>
      <c r="G50" s="3">
        <f>Лист1!G50</f>
        <v>160.55000000000001</v>
      </c>
      <c r="H50" s="3">
        <f>Лист1!H50</f>
        <v>-0.35100000000001336</v>
      </c>
      <c r="I50" s="3">
        <f t="shared" si="18"/>
        <v>1.6310000000000133</v>
      </c>
      <c r="J50" s="3">
        <f>Лист1!J50</f>
        <v>1.6</v>
      </c>
      <c r="K50" s="138">
        <f t="shared" si="20"/>
        <v>1.6</v>
      </c>
      <c r="L50" s="41">
        <f t="shared" si="17"/>
        <v>127.42187500000104</v>
      </c>
      <c r="M50" s="122">
        <v>0.5</v>
      </c>
      <c r="N50" s="13"/>
      <c r="O50" s="13">
        <f t="shared" si="4"/>
        <v>0.45000000000001705</v>
      </c>
      <c r="Q50" s="5">
        <v>1.28</v>
      </c>
    </row>
    <row r="51" spans="1:20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4">
        <f>H41+H42+H43+H44+H45+H46+H47+H48+H49+H50</f>
        <v>0.30590000000000256</v>
      </c>
      <c r="I51" s="24">
        <f>I41+I42+I43+I44+I45+I46+I47+I48+I49+I50</f>
        <v>15.094099999999996</v>
      </c>
      <c r="J51" s="24"/>
      <c r="K51" s="166"/>
      <c r="L51" s="29">
        <f>I51*100/E51</f>
        <v>98.013636363636337</v>
      </c>
      <c r="M51" s="167"/>
      <c r="N51" s="13"/>
      <c r="O51" s="13">
        <f t="shared" si="4"/>
        <v>0</v>
      </c>
    </row>
    <row r="52" spans="1:20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>
        <f t="shared" si="4"/>
        <v>0</v>
      </c>
    </row>
    <row r="53" spans="1:20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1">D53</f>
        <v>217.9</v>
      </c>
      <c r="G53" s="3">
        <f>Лист1!G53</f>
        <v>217.65</v>
      </c>
      <c r="H53" s="3">
        <f>Лист1!H53</f>
        <v>0.18</v>
      </c>
      <c r="I53" s="3">
        <f>E53-H53</f>
        <v>0.94000000000000017</v>
      </c>
      <c r="J53" s="3">
        <f>Лист1!J53</f>
        <v>0.06</v>
      </c>
      <c r="K53" s="3">
        <f>J53</f>
        <v>0.06</v>
      </c>
      <c r="L53" s="41">
        <f t="shared" ref="L53:L64" si="22">I53*100/E53</f>
        <v>83.928571428571431</v>
      </c>
      <c r="M53" s="122">
        <v>0.01</v>
      </c>
      <c r="N53" s="13"/>
      <c r="O53" s="13">
        <f t="shared" si="4"/>
        <v>-0.25</v>
      </c>
      <c r="Q53" s="5">
        <v>1.1200000000000001</v>
      </c>
    </row>
    <row r="54" spans="1:20" s="5" customFormat="1" ht="14.1" customHeight="1" x14ac:dyDescent="0.25">
      <c r="A54" s="106"/>
      <c r="B54" s="32"/>
      <c r="C54" s="236" t="s">
        <v>2</v>
      </c>
      <c r="D54" s="237"/>
      <c r="E54" s="238"/>
      <c r="F54" s="239" t="s">
        <v>3</v>
      </c>
      <c r="G54" s="240"/>
      <c r="H54" s="241"/>
      <c r="I54" s="241"/>
      <c r="J54" s="241"/>
      <c r="K54" s="242"/>
      <c r="L54" s="229" t="s">
        <v>4</v>
      </c>
      <c r="M54" s="245" t="s">
        <v>5</v>
      </c>
      <c r="N54" s="13"/>
      <c r="O54" s="13"/>
    </row>
    <row r="55" spans="1:20" s="5" customFormat="1" ht="14.1" customHeight="1" x14ac:dyDescent="0.25">
      <c r="A55" s="107"/>
      <c r="B55" s="228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9" t="s">
        <v>83</v>
      </c>
      <c r="L55" s="243"/>
      <c r="M55" s="246"/>
      <c r="N55" s="13"/>
      <c r="O55" s="13"/>
      <c r="S55" s="5">
        <v>1.1200000000000001</v>
      </c>
    </row>
    <row r="56" spans="1:20" s="5" customFormat="1" ht="14.1" customHeight="1" x14ac:dyDescent="0.25">
      <c r="A56" s="107"/>
      <c r="B56" s="228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3"/>
      <c r="L56" s="243"/>
      <c r="M56" s="246"/>
      <c r="N56" s="13"/>
      <c r="O56" s="13"/>
      <c r="S56" s="5">
        <v>1.02</v>
      </c>
    </row>
    <row r="57" spans="1:20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3"/>
      <c r="L57" s="243"/>
      <c r="M57" s="246"/>
      <c r="N57" s="13"/>
      <c r="O57" s="13"/>
      <c r="S57" s="5">
        <v>1.58</v>
      </c>
    </row>
    <row r="58" spans="1:20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4"/>
      <c r="L58" s="244"/>
      <c r="M58" s="247"/>
      <c r="N58" s="13"/>
      <c r="O58" s="13"/>
      <c r="S58" s="5">
        <v>1.45</v>
      </c>
    </row>
    <row r="59" spans="1:20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  <c r="S59" s="5">
        <v>1.7</v>
      </c>
    </row>
    <row r="60" spans="1:20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1"/>
        <v>211.5</v>
      </c>
      <c r="G60" s="3">
        <f>Лист1!G54</f>
        <v>211.2</v>
      </c>
      <c r="H60" s="3">
        <f>Лист1!H54</f>
        <v>0.28999999999999998</v>
      </c>
      <c r="I60" s="3">
        <f>E60-H60</f>
        <v>0.73</v>
      </c>
      <c r="J60" s="3">
        <f>Лист1!J54</f>
        <v>7.0000000000000007E-2</v>
      </c>
      <c r="K60" s="3">
        <f>J60</f>
        <v>7.0000000000000007E-2</v>
      </c>
      <c r="L60" s="41">
        <f t="shared" si="22"/>
        <v>71.568627450980387</v>
      </c>
      <c r="M60" s="122">
        <v>0.04</v>
      </c>
      <c r="N60" s="13"/>
      <c r="O60" s="13">
        <f t="shared" si="4"/>
        <v>-0.30000000000001137</v>
      </c>
      <c r="Q60" s="5">
        <v>1.02</v>
      </c>
      <c r="S60" s="5">
        <v>2.5</v>
      </c>
    </row>
    <row r="61" spans="1:20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1"/>
        <v>189.2</v>
      </c>
      <c r="G61" s="3">
        <f>Лист1!G61</f>
        <v>188.82</v>
      </c>
      <c r="H61" s="3">
        <f>Лист1!H61</f>
        <v>0.39</v>
      </c>
      <c r="I61" s="3">
        <f>E61-H61</f>
        <v>1.19</v>
      </c>
      <c r="J61" s="3">
        <f>Лист1!J61</f>
        <v>0.08</v>
      </c>
      <c r="K61" s="3">
        <f>J61</f>
        <v>0.08</v>
      </c>
      <c r="L61" s="41">
        <f t="shared" si="22"/>
        <v>75.316455696202524</v>
      </c>
      <c r="M61" s="122">
        <v>0.06</v>
      </c>
      <c r="N61" s="13"/>
      <c r="O61" s="13">
        <f t="shared" si="4"/>
        <v>-0.37999999999999545</v>
      </c>
      <c r="Q61" s="5">
        <v>1.58</v>
      </c>
      <c r="S61" s="5">
        <f>SUM(S55:S60)</f>
        <v>9.370000000000001</v>
      </c>
    </row>
    <row r="62" spans="1:20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1"/>
        <v>184.5</v>
      </c>
      <c r="G62" s="3">
        <f>Лист1!G62</f>
        <v>184.26</v>
      </c>
      <c r="H62" s="3">
        <f>Лист1!H62</f>
        <v>0.26</v>
      </c>
      <c r="I62" s="3">
        <f>E62-H62</f>
        <v>1.19</v>
      </c>
      <c r="J62" s="3">
        <f>Лист1!J62</f>
        <v>7.0000000000000007E-2</v>
      </c>
      <c r="K62" s="3">
        <f>J62</f>
        <v>7.0000000000000007E-2</v>
      </c>
      <c r="L62" s="41">
        <f t="shared" si="22"/>
        <v>82.068965517241381</v>
      </c>
      <c r="M62" s="122">
        <v>7.0000000000000007E-2</v>
      </c>
      <c r="N62" s="13"/>
      <c r="O62" s="13">
        <f t="shared" si="4"/>
        <v>-0.24000000000000909</v>
      </c>
      <c r="Q62" s="5">
        <v>1.45</v>
      </c>
      <c r="T62" s="5">
        <f>S55+S56+S57+S58+S59+S60</f>
        <v>9.370000000000001</v>
      </c>
    </row>
    <row r="63" spans="1:20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 t="e">
        <f t="shared" si="4"/>
        <v>#VALUE!</v>
      </c>
      <c r="Q63" s="5">
        <v>1.7</v>
      </c>
    </row>
    <row r="64" spans="1:20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1"/>
        <v>97.97</v>
      </c>
      <c r="G64" s="3">
        <f>Лист1!G64</f>
        <v>97.94</v>
      </c>
      <c r="H64" s="3">
        <f>Лист1!H64</f>
        <v>3.7440000000001417E-2</v>
      </c>
      <c r="I64" s="3">
        <f>E64-H64</f>
        <v>2.4625599999999985</v>
      </c>
      <c r="J64" s="3">
        <f>Лист1!J64</f>
        <v>0.15</v>
      </c>
      <c r="K64" s="3">
        <f>J64</f>
        <v>0.15</v>
      </c>
      <c r="L64" s="41">
        <f t="shared" si="22"/>
        <v>98.502399999999938</v>
      </c>
      <c r="M64" s="122">
        <v>0.15</v>
      </c>
      <c r="N64" s="13"/>
      <c r="O64" s="13">
        <f t="shared" si="4"/>
        <v>-3.0000000000001137E-2</v>
      </c>
      <c r="Q64" s="5">
        <v>2.5</v>
      </c>
    </row>
    <row r="65" spans="1:17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E53+E60+E61+E62+E64+E63</f>
        <v>9.3699999999999992</v>
      </c>
      <c r="F65" s="178"/>
      <c r="G65" s="179"/>
      <c r="H65" s="24">
        <f>H53+H60+H61+H62+H64</f>
        <v>1.1574400000000016</v>
      </c>
      <c r="I65" s="24">
        <f>I53+I60+I61+I62+I64</f>
        <v>6.5125599999999988</v>
      </c>
      <c r="J65" s="24"/>
      <c r="K65" s="24"/>
      <c r="L65" s="29">
        <f>I65*100/E65</f>
        <v>69.504375667022401</v>
      </c>
      <c r="M65" s="141"/>
      <c r="N65" s="13"/>
      <c r="O65" s="13">
        <f t="shared" si="4"/>
        <v>0</v>
      </c>
      <c r="Q65" s="5">
        <f>SUM(Q53:Q64)</f>
        <v>9.370000000000001</v>
      </c>
    </row>
    <row r="66" spans="1:17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>
        <f t="shared" si="4"/>
        <v>0</v>
      </c>
    </row>
    <row r="67" spans="1:17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3">D67</f>
        <v>174.5</v>
      </c>
      <c r="G67" s="3">
        <v>174.16</v>
      </c>
      <c r="H67" s="3">
        <v>0.27</v>
      </c>
      <c r="I67" s="3">
        <f t="shared" ref="I67:I68" si="24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>
        <f t="shared" si="4"/>
        <v>-0.34000000000000341</v>
      </c>
    </row>
    <row r="68" spans="1:17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3"/>
        <v>168.8</v>
      </c>
      <c r="G68" s="3">
        <f>Лист1!G68</f>
        <v>168.49</v>
      </c>
      <c r="H68" s="3">
        <f>Лист1!H68</f>
        <v>0.68200000000000505</v>
      </c>
      <c r="I68" s="3">
        <f t="shared" si="24"/>
        <v>4.117999999999995</v>
      </c>
      <c r="J68" s="3">
        <f>Лист1!J68</f>
        <v>0</v>
      </c>
      <c r="K68" s="3">
        <f>J68</f>
        <v>0</v>
      </c>
      <c r="L68" s="41">
        <f t="shared" ref="L68" si="25">I68*100/E68</f>
        <v>85.791666666666572</v>
      </c>
      <c r="M68" s="122">
        <v>7.0000000000000007E-2</v>
      </c>
      <c r="N68" s="13"/>
      <c r="O68" s="13">
        <f t="shared" si="4"/>
        <v>-0.31000000000000227</v>
      </c>
    </row>
    <row r="69" spans="1:17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4">
        <f>SUM(H67:H68)</f>
        <v>0.95200000000000506</v>
      </c>
      <c r="I69" s="24">
        <f>SUM(I67:I68)</f>
        <v>4.9479999999999951</v>
      </c>
      <c r="J69" s="25"/>
      <c r="K69" s="149"/>
      <c r="L69" s="29">
        <f>I69*100/E69</f>
        <v>83.864406779660925</v>
      </c>
      <c r="M69" s="141"/>
      <c r="N69" s="13"/>
      <c r="O69" s="13">
        <f t="shared" ref="O69:O79" si="26">G69-D69</f>
        <v>0</v>
      </c>
    </row>
    <row r="70" spans="1:17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>
        <f t="shared" si="26"/>
        <v>0</v>
      </c>
    </row>
    <row r="71" spans="1:17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150.1</v>
      </c>
      <c r="H71" s="3">
        <f>Лист1!H71</f>
        <v>1.2984000000000033</v>
      </c>
      <c r="I71" s="3">
        <f>E71-H71</f>
        <v>0.1215999999999966</v>
      </c>
      <c r="J71" s="38">
        <f>Лист1!J71</f>
        <v>0</v>
      </c>
      <c r="K71" s="38">
        <f t="shared" ref="K71" si="27">J71</f>
        <v>0</v>
      </c>
      <c r="L71" s="41">
        <f>I71*100/E71</f>
        <v>8.5633802816899021</v>
      </c>
      <c r="M71" s="174">
        <v>0.05</v>
      </c>
      <c r="N71" s="13"/>
      <c r="O71" s="13">
        <f t="shared" si="26"/>
        <v>-2.4000000000000057</v>
      </c>
    </row>
    <row r="72" spans="1:17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38"/>
      <c r="I72" s="3"/>
      <c r="J72" s="38"/>
      <c r="K72" s="121"/>
      <c r="L72" s="45"/>
      <c r="M72" s="121"/>
      <c r="N72" s="13"/>
      <c r="O72" s="13">
        <f t="shared" si="26"/>
        <v>0</v>
      </c>
    </row>
    <row r="73" spans="1:17" s="5" customFormat="1" ht="14.1" customHeight="1" x14ac:dyDescent="0.25">
      <c r="A73" s="120">
        <v>42</v>
      </c>
      <c r="B73" s="198" t="s">
        <v>77</v>
      </c>
      <c r="C73" s="199">
        <v>59.6</v>
      </c>
      <c r="D73" s="200">
        <v>160</v>
      </c>
      <c r="E73" s="201">
        <v>1.19</v>
      </c>
      <c r="F73" s="3">
        <f>D73</f>
        <v>160</v>
      </c>
      <c r="G73" s="3">
        <f>Лист1!G73</f>
        <v>158.16999999999999</v>
      </c>
      <c r="H73" s="3">
        <f>Лист1!H73</f>
        <v>1.1000000000000001</v>
      </c>
      <c r="I73" s="3">
        <f>E73-H73</f>
        <v>8.9999999999999858E-2</v>
      </c>
      <c r="J73" s="38">
        <f>Лист1!J73</f>
        <v>0.01</v>
      </c>
      <c r="K73" s="200">
        <f>J73</f>
        <v>0.01</v>
      </c>
      <c r="L73" s="41">
        <f>I73*100/E73</f>
        <v>7.5630252100840218</v>
      </c>
      <c r="M73" s="202">
        <v>0.01</v>
      </c>
      <c r="N73" s="13"/>
      <c r="O73" s="13">
        <f t="shared" si="26"/>
        <v>-1.8300000000000125</v>
      </c>
    </row>
    <row r="74" spans="1:17" s="5" customFormat="1" ht="14.1" customHeight="1" x14ac:dyDescent="0.25">
      <c r="A74" s="159"/>
      <c r="B74" s="7" t="s">
        <v>94</v>
      </c>
      <c r="C74" s="203"/>
      <c r="D74" s="123"/>
      <c r="E74" s="204"/>
      <c r="F74" s="123"/>
      <c r="G74" s="205"/>
      <c r="H74" s="123"/>
      <c r="I74" s="123"/>
      <c r="J74" s="123"/>
      <c r="K74" s="123"/>
      <c r="L74" s="206"/>
      <c r="M74" s="174"/>
      <c r="N74" s="13"/>
      <c r="O74" s="13"/>
    </row>
    <row r="75" spans="1:17" s="5" customFormat="1" ht="14.1" customHeight="1" x14ac:dyDescent="0.25">
      <c r="A75" s="40">
        <v>43</v>
      </c>
      <c r="B75" s="6" t="s">
        <v>95</v>
      </c>
      <c r="C75" s="207">
        <v>175</v>
      </c>
      <c r="D75" s="208">
        <v>97.2</v>
      </c>
      <c r="E75" s="209">
        <v>1.66</v>
      </c>
      <c r="F75" s="210">
        <f t="shared" ref="F75" si="28">D75</f>
        <v>97.2</v>
      </c>
      <c r="G75" s="200">
        <v>97.29</v>
      </c>
      <c r="H75" s="201">
        <f>(D75-G75)*10000*C75/1000000</f>
        <v>-0.15750000000000597</v>
      </c>
      <c r="I75" s="3">
        <f>E75-H75</f>
        <v>1.8175000000000059</v>
      </c>
      <c r="J75" s="201">
        <v>0.18</v>
      </c>
      <c r="K75" s="201">
        <f>J75</f>
        <v>0.18</v>
      </c>
      <c r="L75" s="26">
        <v>95</v>
      </c>
      <c r="M75" s="200">
        <v>89</v>
      </c>
      <c r="N75" s="13"/>
      <c r="O75" s="13"/>
    </row>
    <row r="76" spans="1:17" s="5" customFormat="1" ht="14.1" customHeight="1" x14ac:dyDescent="0.25">
      <c r="A76" s="40"/>
      <c r="B76" s="22" t="s">
        <v>78</v>
      </c>
      <c r="C76" s="154"/>
      <c r="D76" s="123"/>
      <c r="E76" s="204"/>
      <c r="F76" s="123"/>
      <c r="G76" s="205"/>
      <c r="H76" s="123"/>
      <c r="I76" s="123"/>
      <c r="J76" s="123"/>
      <c r="K76" s="123"/>
      <c r="L76" s="206"/>
      <c r="M76" s="174"/>
      <c r="N76" s="13"/>
      <c r="O76" s="13">
        <f t="shared" si="26"/>
        <v>0</v>
      </c>
    </row>
    <row r="77" spans="1:17" s="5" customFormat="1" ht="14.1" customHeight="1" x14ac:dyDescent="0.25">
      <c r="A77" s="40">
        <v>44</v>
      </c>
      <c r="B77" s="15" t="s">
        <v>79</v>
      </c>
      <c r="C77" s="208">
        <v>135</v>
      </c>
      <c r="D77" s="208">
        <v>139.19999999999999</v>
      </c>
      <c r="E77" s="209">
        <v>2.16</v>
      </c>
      <c r="F77" s="210">
        <f>D77</f>
        <v>139.19999999999999</v>
      </c>
      <c r="G77" s="200">
        <v>139.25</v>
      </c>
      <c r="H77" s="201">
        <f>(D77-G77)*10000*C77/1000000</f>
        <v>-6.7500000000015353E-2</v>
      </c>
      <c r="I77" s="3">
        <f>E77-H77</f>
        <v>2.2275000000000156</v>
      </c>
      <c r="J77" s="201">
        <v>9.5000000000000001E-2</v>
      </c>
      <c r="K77" s="201">
        <f>J77</f>
        <v>9.5000000000000001E-2</v>
      </c>
      <c r="L77" s="211">
        <v>98</v>
      </c>
      <c r="M77" s="200">
        <v>94</v>
      </c>
      <c r="N77" s="13"/>
      <c r="O77" s="13">
        <f t="shared" si="26"/>
        <v>5.0000000000011369E-2</v>
      </c>
    </row>
    <row r="78" spans="1:17" s="5" customFormat="1" ht="14.1" customHeight="1" x14ac:dyDescent="0.25">
      <c r="A78" s="120"/>
      <c r="B78" s="22" t="s">
        <v>80</v>
      </c>
      <c r="C78" s="128"/>
      <c r="D78" s="123"/>
      <c r="E78" s="204"/>
      <c r="F78" s="123"/>
      <c r="G78" s="123"/>
      <c r="H78" s="123"/>
      <c r="I78" s="123"/>
      <c r="J78" s="123"/>
      <c r="K78" s="123"/>
      <c r="L78" s="206"/>
      <c r="M78" s="212"/>
      <c r="N78" s="13"/>
      <c r="O78" s="13">
        <f t="shared" si="26"/>
        <v>0</v>
      </c>
    </row>
    <row r="79" spans="1:17" s="5" customFormat="1" ht="14.1" customHeight="1" x14ac:dyDescent="0.25">
      <c r="A79" s="120"/>
      <c r="B79" s="213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113.87400000000001</v>
      </c>
      <c r="F79" s="24"/>
      <c r="G79" s="24"/>
      <c r="H79" s="24">
        <f>H21+H29+H34+H39+H51+H65+H67+H68+H71+H73+H77+H75</f>
        <v>5.058886599999969</v>
      </c>
      <c r="I79" s="24">
        <f>I21+I29+I34+I39+I51+I65+I67+I68+I71+I73+I77+I75</f>
        <v>107.11511340000006</v>
      </c>
      <c r="J79" s="24"/>
      <c r="K79" s="24"/>
      <c r="L79" s="29">
        <f>I79*100/E79</f>
        <v>94.064591917382415</v>
      </c>
      <c r="M79" s="30"/>
      <c r="N79" s="13"/>
      <c r="O79" s="13">
        <f t="shared" si="26"/>
        <v>0</v>
      </c>
    </row>
    <row r="80" spans="1:17" s="5" customFormat="1" x14ac:dyDescent="0.25">
      <c r="A80" s="93"/>
      <c r="B80" s="232" t="s">
        <v>90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14"/>
    </row>
    <row r="81" spans="1:15" s="5" customFormat="1" x14ac:dyDescent="0.25">
      <c r="A81" s="94">
        <v>1</v>
      </c>
      <c r="B81" s="92" t="s">
        <v>91</v>
      </c>
      <c r="C81" s="95">
        <v>116.98</v>
      </c>
      <c r="D81" s="95">
        <v>176.4</v>
      </c>
      <c r="E81" s="95">
        <v>2.36</v>
      </c>
      <c r="F81" s="3">
        <f t="shared" ref="F81:F83" si="29">D81</f>
        <v>176.4</v>
      </c>
      <c r="G81" s="3">
        <f>Лист1!G77</f>
        <v>175.8</v>
      </c>
      <c r="H81" s="3">
        <f>(D81-G81)*10000*C81/1000000</f>
        <v>0.70187999999999351</v>
      </c>
      <c r="I81" s="3">
        <f>E81-H81</f>
        <v>1.6581200000000065</v>
      </c>
      <c r="J81" s="95">
        <f>Лист1!J77</f>
        <v>0.02</v>
      </c>
      <c r="K81" s="95">
        <f>J81</f>
        <v>0.02</v>
      </c>
      <c r="L81" s="26">
        <f>I81*100/E81</f>
        <v>70.259322033898584</v>
      </c>
      <c r="M81" s="95"/>
      <c r="N81" s="14"/>
      <c r="O81" s="27" t="e">
        <f>#REF!+L79+#REF!+L69+L65+L51+L39+L34+L29+#REF!+L21+#REF!+#REF!+L73+L71</f>
        <v>#REF!</v>
      </c>
    </row>
    <row r="82" spans="1:15" x14ac:dyDescent="0.25">
      <c r="A82" s="96">
        <v>2</v>
      </c>
      <c r="B82" s="6" t="s">
        <v>92</v>
      </c>
      <c r="C82" s="3">
        <v>339</v>
      </c>
      <c r="D82" s="3">
        <v>169.5</v>
      </c>
      <c r="E82" s="3">
        <v>4.0599999999999996</v>
      </c>
      <c r="F82" s="3">
        <f t="shared" si="29"/>
        <v>169.5</v>
      </c>
      <c r="G82" s="3">
        <f>Лист1!G78</f>
        <v>169.26</v>
      </c>
      <c r="H82" s="3">
        <f>(D82-G82)*10000*C82/1000000</f>
        <v>0.81360000000003085</v>
      </c>
      <c r="I82" s="3">
        <f>E82-H82</f>
        <v>3.2463999999999689</v>
      </c>
      <c r="J82" s="17">
        <f>Лист1!J78</f>
        <v>4.2000000000000003E-2</v>
      </c>
      <c r="K82" s="17">
        <f>J82</f>
        <v>4.2000000000000003E-2</v>
      </c>
      <c r="L82" s="26">
        <f>I82*100/E82</f>
        <v>79.960591133004158</v>
      </c>
      <c r="M82" s="3"/>
    </row>
    <row r="83" spans="1:15" x14ac:dyDescent="0.25">
      <c r="A83" s="96">
        <v>3</v>
      </c>
      <c r="B83" s="15" t="s">
        <v>93</v>
      </c>
      <c r="C83" s="3">
        <v>40.200000000000003</v>
      </c>
      <c r="D83" s="3">
        <v>180.1</v>
      </c>
      <c r="E83" s="3">
        <v>1</v>
      </c>
      <c r="F83" s="3">
        <f t="shared" si="29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15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4">
        <f>SUM(H81:H83)</f>
        <v>2.4199800000000247</v>
      </c>
      <c r="I84" s="24">
        <f>SUM(I81:I83)</f>
        <v>5.0000199999999744</v>
      </c>
      <c r="J84" s="24"/>
      <c r="K84" s="24"/>
      <c r="L84" s="29">
        <f>I84*100/E84</f>
        <v>67.385714285713945</v>
      </c>
      <c r="M84" s="24"/>
    </row>
    <row r="85" spans="1:15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96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2025-04-07T06:00:23Z</cp:lastPrinted>
  <dcterms:created xsi:type="dcterms:W3CDTF">2023-05-23T07:28:04Z</dcterms:created>
  <dcterms:modified xsi:type="dcterms:W3CDTF">2025-04-08T07:18:32Z</dcterms:modified>
</cp:coreProperties>
</file>