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210" yWindow="690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K20" i="1" l="1"/>
  <c r="I45" i="1" l="1"/>
  <c r="H47" i="1" l="1"/>
  <c r="H46" i="1"/>
  <c r="H42" i="1"/>
  <c r="H27" i="1"/>
  <c r="H66" i="1" l="1"/>
  <c r="H48" i="1"/>
  <c r="K27" i="1"/>
  <c r="H81" i="1" l="1"/>
  <c r="K57" i="1"/>
  <c r="I57" i="1"/>
  <c r="H82" i="1" l="1"/>
  <c r="I79" i="4" l="1"/>
  <c r="O79" i="4" s="1"/>
  <c r="I66" i="1" l="1"/>
  <c r="H24" i="1" l="1"/>
  <c r="N63" i="1" l="1"/>
  <c r="N15" i="4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72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I75" i="1" l="1"/>
  <c r="L75" i="1" s="1"/>
  <c r="I72" i="1"/>
  <c r="H21" i="1" l="1"/>
  <c r="H21" i="4" s="1"/>
  <c r="K17" i="1" l="1"/>
  <c r="I24" i="1" l="1"/>
  <c r="H24" i="4"/>
  <c r="H77" i="1" l="1"/>
  <c r="H77" i="4" s="1"/>
  <c r="H42" i="4" l="1"/>
  <c r="K16" i="1" l="1"/>
  <c r="K23" i="1" l="1"/>
  <c r="K24" i="1" l="1"/>
  <c r="K22" i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I83" i="1" s="1"/>
  <c r="L83" i="1" s="1"/>
  <c r="F83" i="1"/>
  <c r="F82" i="1"/>
  <c r="K81" i="1"/>
  <c r="F81" i="1"/>
  <c r="H88" i="4" l="1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1" l="1"/>
  <c r="H30" i="4" s="1"/>
  <c r="H29" i="1"/>
  <c r="H28" i="1" l="1"/>
  <c r="H28" i="4" s="1"/>
  <c r="I29" i="1" l="1"/>
  <c r="H35" i="1" l="1"/>
  <c r="H32" i="1"/>
  <c r="H31" i="1"/>
  <c r="H23" i="1"/>
  <c r="H23" i="4" s="1"/>
  <c r="H15" i="1"/>
  <c r="H22" i="1"/>
  <c r="H22" i="4" s="1"/>
  <c r="H15" i="4" l="1"/>
  <c r="H33" i="1"/>
  <c r="I47" i="1"/>
  <c r="I48" i="1" l="1"/>
  <c r="I81" i="4" l="1"/>
  <c r="O81" i="4" l="1"/>
  <c r="L81" i="4"/>
  <c r="AG81" i="4"/>
  <c r="K51" i="1"/>
  <c r="G15" i="4" l="1"/>
  <c r="I49" i="1" l="1"/>
  <c r="I77" i="1"/>
  <c r="E73" i="1"/>
  <c r="E79" i="1" s="1"/>
  <c r="L24" i="1" l="1"/>
  <c r="I50" i="1"/>
  <c r="H69" i="1"/>
  <c r="H41" i="1" l="1"/>
  <c r="L29" i="1" l="1"/>
  <c r="I32" i="1"/>
  <c r="I31" i="1" l="1"/>
  <c r="H18" i="1" l="1"/>
  <c r="I18" i="4" s="1"/>
  <c r="H19" i="1" l="1"/>
  <c r="H37" i="1"/>
  <c r="H37" i="4" l="1"/>
  <c r="H38" i="4" s="1"/>
  <c r="H38" i="1"/>
  <c r="I30" i="1"/>
  <c r="I33" i="1" s="1"/>
  <c r="L30" i="1" l="1"/>
  <c r="L33" i="1"/>
  <c r="L27" i="1"/>
  <c r="H54" i="1" l="1"/>
  <c r="H53" i="1"/>
  <c r="H52" i="1"/>
  <c r="H52" i="4" s="1"/>
  <c r="I51" i="1"/>
  <c r="H43" i="1"/>
  <c r="H20" i="1"/>
  <c r="H20" i="4" s="1"/>
  <c r="H17" i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I69" i="4" l="1"/>
  <c r="O69" i="4" s="1"/>
  <c r="L38" i="4"/>
  <c r="AG38" i="4"/>
  <c r="O38" i="4"/>
  <c r="L38" i="1"/>
  <c r="L40" i="4"/>
  <c r="H73" i="1"/>
  <c r="H79" i="1" s="1"/>
  <c r="L47" i="1"/>
  <c r="L72" i="1"/>
  <c r="L49" i="1"/>
  <c r="I42" i="1"/>
  <c r="I43" i="1" s="1"/>
  <c r="L43" i="1" s="1"/>
  <c r="H43" i="4"/>
  <c r="L37" i="4"/>
  <c r="L68" i="4"/>
  <c r="L45" i="1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<sst xmlns="http://schemas.openxmlformats.org/spreadsheetml/2006/main" count="271" uniqueCount="100">
  <si>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</si>
  <si>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</si>
  <si>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</si>
  <si>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</si>
  <si>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</si>
  <si>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</si>
  <si>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</si>
  <si>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</si>
  <si>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</si>
  <si>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</si>
  <si>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</si>
  <si>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</si>
  <si>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</si>
  <si>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</si>
  <si>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</si>
  <si>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</si>
  <si>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</si>
  <si>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</si>
  <si>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</si>
  <si>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</si>
  <si>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</si>
  <si>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</si>
  <si>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</si>
  <si>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</si>
  <si>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</si>
  <si>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</si>
  <si>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</si>
  <si>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</si>
  <si>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</si>
  <si>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</si>
  <si>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</si>
  <si>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</si>
  <si>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</si>
  <si>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</si>
  <si>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</si>
  <si>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</si>
  <si>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</si>
  <si>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</si>
  <si>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</si>
  <si>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</si>
  <si>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</si>
  <si>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</si>
  <si>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</si>
  <si>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</si>
  <si>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</si>
  <si>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</si>
  <si>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</si>
  <si>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</si>
  <si>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</si>
  <si>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</si>
  <si>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</si>
  <si>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</si>
  <si>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</si>
  <si>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</si>
  <si>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</si>
  <si>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</si>
  <si>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</si>
  <si>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</si>
  <si>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</si>
  <si>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</si>
  <si>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</si>
  <si>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</si>
  <si>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</si>
  <si>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</si>
  <si>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</si>
  <si>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</si>
  <si>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</si>
  <si>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</si>
  <si>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</si>
  <si>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</si>
  <si>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</si>
  <si>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</si>
  <si>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</si>
  <si>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</si>
  <si>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</si>
  <si>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</si>
  <si>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</si>
  <si>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</si>
  <si>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</si>
  <si>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</si>
  <si>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</si>
  <si>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</si>
  <si>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</si>
  <si>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</si>
  <si>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</si>
  <si>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</si>
  <si>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</si>
  <si>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</si>
  <si>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</si>
  <si>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</si>
  <si>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</si>
  <si>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</si>
  <si>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</si>
  <si>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</si>
  <si>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</si>
  <si>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</si>
  <si>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</si>
  <si>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</si>
  <si>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</si>
  <si>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станом на 07 квітня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</si>
</sst>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3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O59" activePane="bottomRight" state="frozen"/>
      <selection pane="topRight"/>
      <selection pane="bottomLeft"/>
      <selection pane="bottomRight" activeCell="N84" sqref="N84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4" t="s">
        <v>0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6"/>
    </row>
    <row r="6" spans="1:16" ht="13.5" customHeight="1" x14ac:dyDescent="0.25">
      <c r="A6" s="28"/>
      <c r="B6" s="244" t="s">
        <v>1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6"/>
    </row>
    <row r="7" spans="1:16" ht="12.75" customHeight="1" x14ac:dyDescent="0.25">
      <c r="A7" s="28"/>
      <c r="B7" s="245" t="s">
        <v>99</v>
      </c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6"/>
    </row>
    <row r="8" spans="1:16" ht="12.75" customHeight="1" x14ac:dyDescent="0.25">
      <c r="A8" s="27"/>
      <c r="B8" s="69" t="s">
        <v>52</v>
      </c>
      <c r="C8" s="240" t="s">
        <v>2</v>
      </c>
      <c r="D8" s="241"/>
      <c r="E8" s="241"/>
      <c r="F8" s="242" t="s">
        <v>3</v>
      </c>
      <c r="G8" s="242"/>
      <c r="H8" s="242"/>
      <c r="I8" s="242"/>
      <c r="J8" s="242"/>
      <c r="K8" s="242"/>
      <c r="L8" s="238" t="s">
        <v>4</v>
      </c>
      <c r="M8" s="246" t="s">
        <v>5</v>
      </c>
      <c r="N8" s="233" t="s">
        <v>97</v>
      </c>
    </row>
    <row r="9" spans="1:16" x14ac:dyDescent="0.25">
      <c r="A9" s="49"/>
      <c r="B9" s="249" t="s">
        <v>6</v>
      </c>
      <c r="C9" s="211" t="s">
        <v>7</v>
      </c>
      <c r="D9" s="73" t="s">
        <v>8</v>
      </c>
      <c r="E9" s="233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38" t="s">
        <v>83</v>
      </c>
      <c r="L9" s="238"/>
      <c r="M9" s="247"/>
      <c r="N9" s="234"/>
      <c r="O9" s="197"/>
      <c r="P9" s="197"/>
    </row>
    <row r="10" spans="1:16" x14ac:dyDescent="0.25">
      <c r="A10" s="49"/>
      <c r="B10" s="249"/>
      <c r="C10" s="75"/>
      <c r="D10" s="64"/>
      <c r="E10" s="236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38"/>
      <c r="L10" s="238"/>
      <c r="M10" s="247"/>
      <c r="N10" s="234"/>
      <c r="O10" s="197"/>
      <c r="P10" s="197"/>
    </row>
    <row r="11" spans="1:16" x14ac:dyDescent="0.25">
      <c r="A11" s="49"/>
      <c r="B11" s="212"/>
      <c r="C11" s="75"/>
      <c r="D11" s="64"/>
      <c r="E11" s="236"/>
      <c r="F11" s="64" t="s">
        <v>17</v>
      </c>
      <c r="G11" s="213"/>
      <c r="H11" s="44"/>
      <c r="I11" s="72"/>
      <c r="J11" s="64"/>
      <c r="K11" s="238"/>
      <c r="L11" s="238"/>
      <c r="M11" s="247"/>
      <c r="N11" s="234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37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38"/>
      <c r="L12" s="238"/>
      <c r="M12" s="248"/>
      <c r="N12" s="208">
        <v>46112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176.77</v>
      </c>
      <c r="H15" s="3">
        <f>(D15-G15)*10000*C15/1000000</f>
        <v>0.72632619999996773</v>
      </c>
      <c r="I15" s="3">
        <f>E15-H15</f>
        <v>7.5136738000000323</v>
      </c>
      <c r="J15" s="3">
        <v>0.9</v>
      </c>
      <c r="K15" s="3">
        <f>J15</f>
        <v>0.9</v>
      </c>
      <c r="L15" s="22">
        <f t="shared" ref="L15:L23" si="0">I15*100/E15</f>
        <v>91.185361650485831</v>
      </c>
      <c r="M15" s="3">
        <v>0.35</v>
      </c>
      <c r="N15" s="223">
        <v>7.0000000000000007E-2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167.58</v>
      </c>
      <c r="H16" s="3">
        <f>(D16-G16)*10000*C16/1000000</f>
        <v>-9.6000000000015004E-2</v>
      </c>
      <c r="I16" s="3">
        <f t="shared" ref="I16:I23" si="1">E16-H16</f>
        <v>3.5360000000000151</v>
      </c>
      <c r="J16" s="3">
        <v>4.8</v>
      </c>
      <c r="K16" s="3">
        <f>J16</f>
        <v>4.8</v>
      </c>
      <c r="L16" s="22">
        <f>I16*100/E16</f>
        <v>102.79069767441904</v>
      </c>
      <c r="M16" s="3">
        <v>0.8</v>
      </c>
      <c r="N16" s="223">
        <v>0.02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164.03</v>
      </c>
      <c r="H17" s="3">
        <f t="shared" ref="H17:H20" si="2">(D17-G17)*10000*C17/1000000</f>
        <v>-6.6000000000002501E-2</v>
      </c>
      <c r="I17" s="3">
        <f t="shared" si="1"/>
        <v>1.5660000000000025</v>
      </c>
      <c r="J17" s="3">
        <v>5.3</v>
      </c>
      <c r="K17" s="3">
        <f>J17</f>
        <v>5.3</v>
      </c>
      <c r="L17" s="22">
        <f>I17*100/E17</f>
        <v>104.40000000000016</v>
      </c>
      <c r="M17" s="3">
        <v>0.95</v>
      </c>
      <c r="N17" s="223">
        <v>7.0000000000000007E-2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157.52000000000001</v>
      </c>
      <c r="H18" s="3">
        <f>(D18-G18)*10000*C18/1000000</f>
        <v>-0.10768400000005508</v>
      </c>
      <c r="I18" s="3">
        <f t="shared" si="1"/>
        <v>17.067684000000057</v>
      </c>
      <c r="J18" s="3">
        <v>5</v>
      </c>
      <c r="K18" s="3">
        <f t="shared" ref="K18:K24" si="3">J18</f>
        <v>5</v>
      </c>
      <c r="L18" s="22">
        <f t="shared" si="0"/>
        <v>100.63492924528335</v>
      </c>
      <c r="M18" s="3">
        <v>1.5</v>
      </c>
      <c r="N18" s="223">
        <v>-7.0000000000000007E-2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144.46</v>
      </c>
      <c r="H19" s="3">
        <f>(D19-G19)*10000*C19/1000000</f>
        <v>-9.9000000000003752E-2</v>
      </c>
      <c r="I19" s="3">
        <f t="shared" si="1"/>
        <v>2.5190000000000037</v>
      </c>
      <c r="J19" s="3">
        <v>5</v>
      </c>
      <c r="K19" s="3">
        <f t="shared" si="3"/>
        <v>5</v>
      </c>
      <c r="L19" s="22">
        <f t="shared" si="0"/>
        <v>104.09090909090925</v>
      </c>
      <c r="M19" s="3">
        <v>1.7</v>
      </c>
      <c r="N19" s="223">
        <v>0.06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5</v>
      </c>
      <c r="K20" s="3">
        <f t="shared" si="3"/>
        <v>5</v>
      </c>
      <c r="L20" s="22">
        <f t="shared" si="0"/>
        <v>100</v>
      </c>
      <c r="M20" s="3">
        <v>1.8</v>
      </c>
      <c r="N20" s="223">
        <v>0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131.55000000000001</v>
      </c>
      <c r="H21" s="3">
        <f>(D21-G21)*10000*C21/1000000</f>
        <v>0.16349999999994425</v>
      </c>
      <c r="I21" s="3">
        <f t="shared" si="1"/>
        <v>3.1065000000000556</v>
      </c>
      <c r="J21" s="3">
        <v>6.15</v>
      </c>
      <c r="K21" s="3">
        <f t="shared" si="3"/>
        <v>6.15</v>
      </c>
      <c r="L21" s="22">
        <f t="shared" si="0"/>
        <v>95.000000000001691</v>
      </c>
      <c r="M21" s="3">
        <v>2.25</v>
      </c>
      <c r="N21" s="223">
        <v>0.09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127.4</v>
      </c>
      <c r="H22" s="3">
        <f>(D22-G22)*10000*C22/1000000</f>
        <v>0</v>
      </c>
      <c r="I22" s="3">
        <f t="shared" si="1"/>
        <v>1.75</v>
      </c>
      <c r="J22" s="3">
        <v>6.17</v>
      </c>
      <c r="K22" s="3">
        <f t="shared" si="3"/>
        <v>6.17</v>
      </c>
      <c r="L22" s="22">
        <f t="shared" si="0"/>
        <v>100</v>
      </c>
      <c r="M22" s="3">
        <v>2.2999999999999998</v>
      </c>
      <c r="N22" s="223">
        <v>0.02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113.86</v>
      </c>
      <c r="H23" s="3">
        <f>(D23-G23)*10000*C23/1000000</f>
        <v>0.25520000000003989</v>
      </c>
      <c r="I23" s="3">
        <f t="shared" si="1"/>
        <v>15.44479999999996</v>
      </c>
      <c r="J23" s="3">
        <v>8</v>
      </c>
      <c r="K23" s="3">
        <f>J23</f>
        <v>8</v>
      </c>
      <c r="L23" s="22">
        <f t="shared" si="0"/>
        <v>98.374522292993376</v>
      </c>
      <c r="M23" s="3">
        <v>2.4500000000000002</v>
      </c>
      <c r="N23" s="223">
        <v>0.12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99.8</v>
      </c>
      <c r="H24" s="3">
        <f>(D24-G24)*10000*C24/1000000</f>
        <v>1.7000000000008699E-2</v>
      </c>
      <c r="I24" s="3">
        <f>E24-H24</f>
        <v>3.7329999999999912</v>
      </c>
      <c r="J24" s="3">
        <v>9</v>
      </c>
      <c r="K24" s="3">
        <f t="shared" si="3"/>
        <v>9</v>
      </c>
      <c r="L24" s="22">
        <f>I24*100/E24</f>
        <v>99.546666666666425</v>
      </c>
      <c r="M24" s="3">
        <v>2.5</v>
      </c>
      <c r="N24" s="223">
        <v>-0.01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0.79334219999988431</v>
      </c>
      <c r="I25" s="20">
        <f>SUM(I15:I24)</f>
        <v>57.796657800000112</v>
      </c>
      <c r="J25" s="19"/>
      <c r="K25" s="19"/>
      <c r="L25" s="24">
        <f>I25*100/E25</f>
        <v>98.645942652329936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5" customFormat="1" ht="14.1" customHeight="1" x14ac:dyDescent="0.25">
      <c r="A27" s="226">
        <v>11</v>
      </c>
      <c r="B27" s="6" t="s">
        <v>38</v>
      </c>
      <c r="C27" s="47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v>191.71</v>
      </c>
      <c r="H27" s="13">
        <f>E27-I27</f>
        <v>-5.600000000000005E-2</v>
      </c>
      <c r="I27" s="13">
        <v>1.46</v>
      </c>
      <c r="J27" s="3">
        <v>0.15</v>
      </c>
      <c r="K27" s="3">
        <f>J27</f>
        <v>0.15</v>
      </c>
      <c r="L27" s="22">
        <f>I27*100/E27</f>
        <v>103.988603988604</v>
      </c>
      <c r="M27" s="3">
        <v>0.15</v>
      </c>
      <c r="N27" s="223">
        <v>0</v>
      </c>
      <c r="O27" s="209"/>
      <c r="P27" s="197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182.51</v>
      </c>
      <c r="H29" s="3">
        <f>(D29-G29)*10000*C29/1000000</f>
        <v>-2.3399999999978719E-2</v>
      </c>
      <c r="I29" s="13">
        <f>E29-H29</f>
        <v>3.9533999999999789</v>
      </c>
      <c r="J29" s="3">
        <v>0.14000000000000001</v>
      </c>
      <c r="K29" s="3">
        <f t="shared" si="5"/>
        <v>0.14000000000000001</v>
      </c>
      <c r="L29" s="22">
        <f>I29*100/E29</f>
        <v>100.5954198473277</v>
      </c>
      <c r="M29" s="3">
        <v>0.21</v>
      </c>
      <c r="N29" s="223">
        <v>0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192.13</v>
      </c>
      <c r="H30" s="3">
        <f>(D30-G30)*10000*C30/1000000</f>
        <v>0.24050000000000296</v>
      </c>
      <c r="I30" s="13">
        <f t="shared" ref="I30:I31" si="7">E30-H30</f>
        <v>0.82949999999999713</v>
      </c>
      <c r="J30" s="3">
        <v>0.01</v>
      </c>
      <c r="K30" s="3">
        <f t="shared" si="5"/>
        <v>0.01</v>
      </c>
      <c r="L30" s="22">
        <f>I30*100/E30</f>
        <v>77.523364485981034</v>
      </c>
      <c r="M30" s="3">
        <v>0.01</v>
      </c>
      <c r="N30" s="223">
        <v>0.01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179.13</v>
      </c>
      <c r="H31" s="3">
        <f>(D31-G31)*10000*C31/1000000</f>
        <v>-2.9100000000001101E-2</v>
      </c>
      <c r="I31" s="13">
        <f t="shared" si="7"/>
        <v>1.779100000000001</v>
      </c>
      <c r="J31" s="3">
        <v>0.17</v>
      </c>
      <c r="K31" s="3">
        <f t="shared" si="5"/>
        <v>0.17</v>
      </c>
      <c r="L31" s="22">
        <f t="shared" ref="L31" si="8">I31*100/E31</f>
        <v>101.66285714285721</v>
      </c>
      <c r="M31" s="3">
        <v>0.22</v>
      </c>
      <c r="N31" s="223">
        <v>-0.01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174.07</v>
      </c>
      <c r="H32" s="3">
        <f>(D32-G32)*10000*C32/1000000</f>
        <v>-3.7999999999992443E-2</v>
      </c>
      <c r="I32" s="13">
        <f>E32-H32</f>
        <v>1.0679999999999925</v>
      </c>
      <c r="J32" s="3">
        <v>0.2</v>
      </c>
      <c r="K32" s="3">
        <f t="shared" si="5"/>
        <v>0.2</v>
      </c>
      <c r="L32" s="22">
        <f>I32*100/E32</f>
        <v>103.68932038834878</v>
      </c>
      <c r="M32" s="3">
        <v>0.26</v>
      </c>
      <c r="N32" s="223">
        <v>-0.01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10.484</v>
      </c>
      <c r="F33" s="20"/>
      <c r="G33" s="37"/>
      <c r="H33" s="21">
        <f>SUM(H27:H32)</f>
        <v>0.34400000000003067</v>
      </c>
      <c r="I33" s="21">
        <f>SUM(I27:I32)</f>
        <v>10.139999999999969</v>
      </c>
      <c r="J33" s="20"/>
      <c r="K33" s="20"/>
      <c r="L33" s="24">
        <f>I33*100/E33</f>
        <v>96.718809614650596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</v>
      </c>
      <c r="H35" s="13">
        <f>(D35-G35)*10000*C35/1000000</f>
        <v>0</v>
      </c>
      <c r="I35" s="3">
        <f>E35-H35</f>
        <v>1.19</v>
      </c>
      <c r="J35" s="3">
        <v>0.04</v>
      </c>
      <c r="K35" s="3">
        <f>J35</f>
        <v>0.04</v>
      </c>
      <c r="L35" s="22">
        <f t="shared" ref="L35:L37" si="10">I35*100/E35</f>
        <v>100</v>
      </c>
      <c r="M35" s="3">
        <v>0.05</v>
      </c>
      <c r="N35" s="223">
        <v>-0.01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</v>
      </c>
      <c r="H36" s="13">
        <f>(D36-G36)*10000*C36/1000000</f>
        <v>0</v>
      </c>
      <c r="I36" s="13">
        <f>E36-H36</f>
        <v>1.83</v>
      </c>
      <c r="J36" s="3">
        <v>0.04</v>
      </c>
      <c r="K36" s="3">
        <f>J36</f>
        <v>0.04</v>
      </c>
      <c r="L36" s="22">
        <f t="shared" si="10"/>
        <v>100</v>
      </c>
      <c r="M36" s="3">
        <v>0.06</v>
      </c>
      <c r="N36" s="223">
        <v>-0.02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180.53</v>
      </c>
      <c r="H37" s="13">
        <f>(D37-G37)*10000*C37/1000000</f>
        <v>4.4799999999995635E-2</v>
      </c>
      <c r="I37" s="13">
        <f>E37-H37</f>
        <v>0.9752000000000044</v>
      </c>
      <c r="J37" s="3">
        <v>0.05</v>
      </c>
      <c r="K37" s="3">
        <f>J37</f>
        <v>0.05</v>
      </c>
      <c r="L37" s="22">
        <f t="shared" si="10"/>
        <v>95.60784313725533</v>
      </c>
      <c r="M37" s="3">
        <v>0.06</v>
      </c>
      <c r="N37" s="223">
        <v>0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4.4799999999995635E-2</v>
      </c>
      <c r="I38" s="20">
        <f>SUM(I35:I37)</f>
        <v>3.9952000000000045</v>
      </c>
      <c r="J38" s="20"/>
      <c r="K38" s="20"/>
      <c r="L38" s="24">
        <f>I38*100/E38</f>
        <v>98.891089108911004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182.4</v>
      </c>
      <c r="H40" s="3">
        <f>(D40-G40)*10000*C40/1000000</f>
        <v>6.6699999999996221E-2</v>
      </c>
      <c r="I40" s="3">
        <f>E40-H40</f>
        <v>1.0133000000000039</v>
      </c>
      <c r="J40" s="3">
        <v>0.1</v>
      </c>
      <c r="K40" s="3">
        <f t="shared" ref="K40" si="12">J40</f>
        <v>0.1</v>
      </c>
      <c r="L40" s="22">
        <f t="shared" ref="L40:L42" si="13">I40*100/E40</f>
        <v>93.824074074074417</v>
      </c>
      <c r="M40" s="48">
        <v>0.04</v>
      </c>
      <c r="N40" s="223">
        <v>0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176.95</v>
      </c>
      <c r="H41" s="3">
        <f>(D41-G41)*10000*C41/1000000</f>
        <v>3.1400000000007137E-2</v>
      </c>
      <c r="I41" s="3">
        <f>E41-H41</f>
        <v>1.3785999999999927</v>
      </c>
      <c r="J41" s="3">
        <v>0.1</v>
      </c>
      <c r="K41" s="3">
        <f>J41</f>
        <v>0.1</v>
      </c>
      <c r="L41" s="22">
        <f t="shared" si="13"/>
        <v>97.773049645389563</v>
      </c>
      <c r="M41" s="48">
        <v>0.05</v>
      </c>
      <c r="N41" s="223">
        <v>0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175.26</v>
      </c>
      <c r="H42" s="3">
        <f>(D42-G42)*10000*C42/1000000</f>
        <v>-5.5999999999949068E-3</v>
      </c>
      <c r="I42" s="3">
        <f>E42-H42</f>
        <v>1.1755999999999949</v>
      </c>
      <c r="J42" s="3">
        <v>0.03</v>
      </c>
      <c r="K42" s="3">
        <f>J42</f>
        <v>0.03</v>
      </c>
      <c r="L42" s="22">
        <f t="shared" si="13"/>
        <v>100.47863247863205</v>
      </c>
      <c r="M42" s="48">
        <v>0.06</v>
      </c>
      <c r="N42" s="223">
        <v>0.01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9.250000000000845E-2</v>
      </c>
      <c r="I43" s="20">
        <f>SUM(I40:I42)</f>
        <v>3.5674999999999915</v>
      </c>
      <c r="J43" s="20"/>
      <c r="K43" s="20"/>
      <c r="L43" s="24">
        <f>I43*100/E43</f>
        <v>97.472677595628184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211.3</v>
      </c>
      <c r="H45" s="3">
        <v>1.57</v>
      </c>
      <c r="I45" s="3">
        <f>E45-H45</f>
        <v>0.90000000000000013</v>
      </c>
      <c r="J45" s="3">
        <v>0.15</v>
      </c>
      <c r="K45" s="3">
        <f t="shared" ref="K45" si="15">J45</f>
        <v>0.15</v>
      </c>
      <c r="L45" s="22">
        <f t="shared" ref="L45:L54" si="16">I45*100/E45</f>
        <v>36.437246963562757</v>
      </c>
      <c r="M45" s="3">
        <v>0.1</v>
      </c>
      <c r="N45" s="223">
        <v>0.3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</v>
      </c>
      <c r="H46" s="3">
        <f>(D46-G46)*10000*C46/1000000</f>
        <v>0</v>
      </c>
      <c r="I46" s="3">
        <f>E46-H46</f>
        <v>0.61</v>
      </c>
      <c r="J46" s="3">
        <v>0.15</v>
      </c>
      <c r="K46" s="3">
        <f>J46</f>
        <v>0.15</v>
      </c>
      <c r="L46" s="22">
        <f t="shared" si="16"/>
        <v>100</v>
      </c>
      <c r="M46" s="3">
        <v>0.15</v>
      </c>
      <c r="N46" s="223">
        <v>-0.03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191.75</v>
      </c>
      <c r="H47" s="3">
        <f>(D47-G47)*10000*C47/1000000</f>
        <v>-7.950000000001807E-2</v>
      </c>
      <c r="I47" s="3">
        <f t="shared" ref="I47:I54" si="17">E47-H47</f>
        <v>1.8195000000000181</v>
      </c>
      <c r="J47" s="3">
        <v>0.15</v>
      </c>
      <c r="K47" s="3">
        <f>J47</f>
        <v>0.15</v>
      </c>
      <c r="L47" s="22">
        <f>I47*100/E47</f>
        <v>104.56896551724242</v>
      </c>
      <c r="M47" s="3">
        <v>0.15</v>
      </c>
      <c r="N47" s="223">
        <v>0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</v>
      </c>
      <c r="H48" s="3">
        <f>(D48-G48)*10000*C48/1000000</f>
        <v>0</v>
      </c>
      <c r="I48" s="3">
        <f t="shared" si="17"/>
        <v>1.93</v>
      </c>
      <c r="J48" s="3">
        <v>0.25</v>
      </c>
      <c r="K48" s="3">
        <f>J48</f>
        <v>0.25</v>
      </c>
      <c r="L48" s="22">
        <f t="shared" si="16"/>
        <v>100</v>
      </c>
      <c r="M48" s="3">
        <v>0.2</v>
      </c>
      <c r="N48" s="223">
        <v>0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185.7</v>
      </c>
      <c r="H49" s="3">
        <v>0.2</v>
      </c>
      <c r="I49" s="3">
        <f t="shared" si="17"/>
        <v>0.87000000000000011</v>
      </c>
      <c r="J49" s="3">
        <v>0.3</v>
      </c>
      <c r="K49" s="3">
        <f t="shared" ref="K49:K54" si="18">J49</f>
        <v>0.3</v>
      </c>
      <c r="L49" s="22">
        <f t="shared" si="16"/>
        <v>81.308411214953281</v>
      </c>
      <c r="M49" s="3">
        <v>0.25</v>
      </c>
      <c r="N49" s="223">
        <v>-0.15</v>
      </c>
      <c r="O49" s="209"/>
      <c r="P49" s="197"/>
    </row>
    <row r="50" spans="1:27" s="5" customFormat="1" ht="14.1" customHeight="1" x14ac:dyDescent="0.25">
      <c r="A50" s="230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182.35</v>
      </c>
      <c r="H50" s="3">
        <v>0.08</v>
      </c>
      <c r="I50" s="3">
        <f t="shared" si="17"/>
        <v>1.39</v>
      </c>
      <c r="J50" s="3">
        <v>0.3</v>
      </c>
      <c r="K50" s="3">
        <f>J50</f>
        <v>0.3</v>
      </c>
      <c r="L50" s="22">
        <v>38</v>
      </c>
      <c r="M50" s="3">
        <v>0.3</v>
      </c>
      <c r="N50" s="223">
        <v>-0.1</v>
      </c>
      <c r="O50" s="209"/>
      <c r="P50" s="197"/>
    </row>
    <row r="51" spans="1:27" s="5" customFormat="1" ht="14.1" customHeight="1" x14ac:dyDescent="0.25">
      <c r="A51" s="230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173.02</v>
      </c>
      <c r="H51" s="3">
        <f>(D51-G51)*10000*C51/1000000</f>
        <v>-1.1600000000005934E-2</v>
      </c>
      <c r="I51" s="3">
        <f t="shared" si="17"/>
        <v>1.1416000000000057</v>
      </c>
      <c r="J51" s="3">
        <v>0.4</v>
      </c>
      <c r="K51" s="3">
        <f>J51</f>
        <v>0.4</v>
      </c>
      <c r="L51" s="22">
        <f t="shared" si="16"/>
        <v>101.02654867256688</v>
      </c>
      <c r="M51" s="3">
        <v>0.35</v>
      </c>
      <c r="N51" s="223">
        <v>0.01</v>
      </c>
      <c r="O51" s="4"/>
      <c r="P51" s="197"/>
    </row>
    <row r="52" spans="1:27" s="5" customFormat="1" ht="14.1" customHeight="1" x14ac:dyDescent="0.25">
      <c r="A52" s="230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169</v>
      </c>
      <c r="H52" s="3">
        <f t="shared" ref="H52:H54" si="20">(D52-G52)*10000*C52/1000000</f>
        <v>0</v>
      </c>
      <c r="I52" s="3">
        <f t="shared" si="17"/>
        <v>1.2</v>
      </c>
      <c r="J52" s="3">
        <v>3.5</v>
      </c>
      <c r="K52" s="3">
        <f t="shared" si="18"/>
        <v>3.5</v>
      </c>
      <c r="L52" s="22">
        <f t="shared" si="16"/>
        <v>100</v>
      </c>
      <c r="M52" s="3">
        <v>0.4</v>
      </c>
      <c r="N52" s="223">
        <v>0</v>
      </c>
      <c r="O52" s="4"/>
      <c r="P52" s="197"/>
    </row>
    <row r="53" spans="1:27" s="5" customFormat="1" ht="14.1" customHeight="1" x14ac:dyDescent="0.25">
      <c r="A53" s="230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163.15</v>
      </c>
      <c r="H53" s="3">
        <f t="shared" si="20"/>
        <v>-0.1530000000000058</v>
      </c>
      <c r="I53" s="3">
        <f t="shared" si="17"/>
        <v>2.6530000000000058</v>
      </c>
      <c r="J53" s="3">
        <v>3.7</v>
      </c>
      <c r="K53" s="3">
        <f t="shared" si="18"/>
        <v>3.7</v>
      </c>
      <c r="L53" s="22">
        <f t="shared" si="16"/>
        <v>106.12000000000023</v>
      </c>
      <c r="M53" s="3">
        <v>0.45</v>
      </c>
      <c r="N53" s="223">
        <v>0.1</v>
      </c>
      <c r="O53" s="4"/>
      <c r="P53" s="197"/>
    </row>
    <row r="54" spans="1:27" s="5" customFormat="1" ht="14.1" customHeight="1" x14ac:dyDescent="0.25">
      <c r="A54" s="230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160.6</v>
      </c>
      <c r="H54" s="3">
        <f t="shared" si="20"/>
        <v>-0.39</v>
      </c>
      <c r="I54" s="3">
        <f t="shared" si="17"/>
        <v>1.67</v>
      </c>
      <c r="J54" s="3">
        <v>4</v>
      </c>
      <c r="K54" s="3">
        <f t="shared" si="18"/>
        <v>4</v>
      </c>
      <c r="L54" s="22">
        <f t="shared" si="16"/>
        <v>130.46875</v>
      </c>
      <c r="M54" s="3">
        <v>0.5</v>
      </c>
      <c r="N54" s="223">
        <v>0.05</v>
      </c>
      <c r="O54" s="4"/>
      <c r="P54" s="197"/>
    </row>
    <row r="55" spans="1:27" s="5" customFormat="1" ht="14.1" customHeight="1" x14ac:dyDescent="0.25">
      <c r="A55" s="230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1.2158999999999702</v>
      </c>
      <c r="I55" s="20">
        <f>SUM(I45:I54)</f>
        <v>14.184100000000027</v>
      </c>
      <c r="J55" s="20"/>
      <c r="K55" s="52"/>
      <c r="L55" s="24">
        <f>I55*100/E55</f>
        <v>92.104545454545629</v>
      </c>
      <c r="M55" s="52"/>
      <c r="N55" s="223"/>
      <c r="O55" s="197"/>
      <c r="P55" s="197"/>
    </row>
    <row r="56" spans="1:27" s="5" customFormat="1" ht="14.1" customHeight="1" x14ac:dyDescent="0.25">
      <c r="A56" s="230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0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3">
        <v>0</v>
      </c>
      <c r="O57" s="197"/>
      <c r="P57" s="197"/>
    </row>
    <row r="58" spans="1:27" s="5" customFormat="1" ht="14.1" customHeight="1" x14ac:dyDescent="0.25">
      <c r="A58" s="230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3">
        <v>0</v>
      </c>
      <c r="O58" s="197"/>
      <c r="P58" s="197"/>
    </row>
    <row r="59" spans="1:27" s="5" customFormat="1" ht="14.1" customHeight="1" x14ac:dyDescent="0.25">
      <c r="A59" s="27"/>
      <c r="B59" s="217"/>
      <c r="C59" s="240" t="s">
        <v>2</v>
      </c>
      <c r="D59" s="241"/>
      <c r="E59" s="241"/>
      <c r="F59" s="242" t="s">
        <v>3</v>
      </c>
      <c r="G59" s="242"/>
      <c r="H59" s="242"/>
      <c r="I59" s="242"/>
      <c r="J59" s="242"/>
      <c r="K59" s="242"/>
      <c r="L59" s="238" t="s">
        <v>4</v>
      </c>
      <c r="M59" s="243" t="s">
        <v>5</v>
      </c>
      <c r="N59" s="233" t="s">
        <v>95</v>
      </c>
      <c r="O59" s="197"/>
      <c r="P59" s="197"/>
    </row>
    <row r="60" spans="1:27" s="5" customFormat="1" ht="14.1" customHeight="1" x14ac:dyDescent="0.25">
      <c r="A60" s="49"/>
      <c r="B60" s="235" t="s">
        <v>6</v>
      </c>
      <c r="C60" s="211" t="s">
        <v>7</v>
      </c>
      <c r="D60" s="73" t="s">
        <v>8</v>
      </c>
      <c r="E60" s="233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38" t="s">
        <v>83</v>
      </c>
      <c r="L60" s="238"/>
      <c r="M60" s="243"/>
      <c r="N60" s="234"/>
      <c r="O60" s="197"/>
      <c r="P60" s="197"/>
    </row>
    <row r="61" spans="1:27" s="5" customFormat="1" ht="14.1" customHeight="1" x14ac:dyDescent="0.25">
      <c r="A61" s="49"/>
      <c r="B61" s="235"/>
      <c r="C61" s="75"/>
      <c r="D61" s="64"/>
      <c r="E61" s="236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38"/>
      <c r="L61" s="238"/>
      <c r="M61" s="243"/>
      <c r="N61" s="234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6"/>
      <c r="F62" s="64" t="s">
        <v>17</v>
      </c>
      <c r="G62" s="213"/>
      <c r="H62" s="44"/>
      <c r="I62" s="72"/>
      <c r="J62" s="64"/>
      <c r="K62" s="238"/>
      <c r="L62" s="238"/>
      <c r="M62" s="243"/>
      <c r="N62" s="234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37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38"/>
      <c r="L63" s="238"/>
      <c r="M63" s="243"/>
      <c r="N63" s="208">
        <f>N12</f>
        <v>46112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0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3">
        <v>0</v>
      </c>
      <c r="O65" s="199"/>
      <c r="P65" s="197"/>
    </row>
    <row r="66" spans="1:16" s="5" customFormat="1" ht="14.1" customHeight="1" x14ac:dyDescent="0.25">
      <c r="A66" s="230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3">
        <v>0</v>
      </c>
      <c r="O66" s="4"/>
      <c r="P66" s="197"/>
    </row>
    <row r="67" spans="1:16" s="5" customFormat="1" ht="14.1" customHeight="1" x14ac:dyDescent="0.25">
      <c r="A67" s="230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0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98.01</v>
      </c>
      <c r="H68" s="3">
        <f>(D68-G68)*10000*C68/1000000</f>
        <v>-4.9920000000007798E-2</v>
      </c>
      <c r="I68" s="3">
        <f>E68-H68</f>
        <v>2.5499200000000077</v>
      </c>
      <c r="J68" s="3">
        <v>0.17</v>
      </c>
      <c r="K68" s="3">
        <f>J68</f>
        <v>0.17</v>
      </c>
      <c r="L68" s="22">
        <f t="shared" si="22"/>
        <v>101.99680000000032</v>
      </c>
      <c r="M68" s="3">
        <v>0.15</v>
      </c>
      <c r="N68" s="223">
        <v>0</v>
      </c>
      <c r="O68" s="197"/>
      <c r="P68" s="197"/>
    </row>
    <row r="69" spans="1:16" s="5" customFormat="1" ht="14.1" customHeight="1" x14ac:dyDescent="0.25">
      <c r="A69" s="230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-4.9920000000007798E-2</v>
      </c>
      <c r="I69" s="20">
        <f>I68+I66+I65+I58+I57</f>
        <v>7.7199200000000081</v>
      </c>
      <c r="J69" s="20"/>
      <c r="K69" s="20"/>
      <c r="L69" s="24">
        <f>I69*100/E69</f>
        <v>82.389754535752473</v>
      </c>
      <c r="M69" s="20"/>
      <c r="N69" s="223"/>
      <c r="O69" s="197"/>
      <c r="P69" s="197"/>
    </row>
    <row r="70" spans="1:16" s="5" customFormat="1" ht="14.1" customHeight="1" x14ac:dyDescent="0.25">
      <c r="A70" s="230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0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0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168.53</v>
      </c>
      <c r="H72" s="3">
        <f>(D72-G72)*10000*C72/1000000</f>
        <v>0.59400000000002251</v>
      </c>
      <c r="I72" s="3">
        <f t="shared" ref="I72" si="26">E72-H72</f>
        <v>4.2059999999999773</v>
      </c>
      <c r="J72" s="3">
        <v>0</v>
      </c>
      <c r="K72" s="3">
        <f>J72</f>
        <v>0</v>
      </c>
      <c r="L72" s="22">
        <f t="shared" ref="L72" si="27">I72*100/E72</f>
        <v>87.624999999999531</v>
      </c>
      <c r="M72" s="3">
        <v>7.0000000000000007E-2</v>
      </c>
      <c r="N72" s="223">
        <v>0</v>
      </c>
      <c r="O72" s="199"/>
      <c r="P72" s="197"/>
    </row>
    <row r="73" spans="1:16" ht="14.1" customHeight="1" x14ac:dyDescent="0.25">
      <c r="A73" s="230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0.59400000000002251</v>
      </c>
      <c r="I73" s="20">
        <f>SUM(I72:I72)</f>
        <v>4.2059999999999773</v>
      </c>
      <c r="J73" s="21"/>
      <c r="K73" s="20"/>
      <c r="L73" s="24">
        <f>I73*100/E73</f>
        <v>87.624999999999531</v>
      </c>
      <c r="M73" s="20"/>
      <c r="N73" s="223"/>
      <c r="O73" s="197"/>
      <c r="P73" s="197"/>
    </row>
    <row r="74" spans="1:16" ht="14.1" customHeight="1" x14ac:dyDescent="0.25">
      <c r="A74" s="230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0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149.83000000000001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0</v>
      </c>
      <c r="O75" s="4"/>
      <c r="P75" s="197"/>
    </row>
    <row r="76" spans="1:16" x14ac:dyDescent="0.25">
      <c r="A76" s="230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0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0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108.95400000000001</v>
      </c>
      <c r="F79" s="20"/>
      <c r="G79" s="20"/>
      <c r="H79" s="20">
        <f>H25+H33+H38+H43+H55+H69+H73+H75+H77</f>
        <v>4.4346221999999038</v>
      </c>
      <c r="I79" s="24">
        <f>I25+I33+I38+I43+I55+I69+I73+I75+I77</f>
        <v>102.81937780000008</v>
      </c>
      <c r="J79" s="20"/>
      <c r="K79" s="20"/>
      <c r="L79" s="20">
        <f>I79*100/E79</f>
        <v>94.36953007691325</v>
      </c>
      <c r="M79" s="52"/>
      <c r="N79" s="224"/>
      <c r="O79" s="201"/>
      <c r="P79" s="197"/>
    </row>
    <row r="80" spans="1:16" x14ac:dyDescent="0.25">
      <c r="A80" s="77"/>
      <c r="B80" s="239" t="s">
        <v>88</v>
      </c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</v>
      </c>
      <c r="H81" s="3">
        <f>(D81-G81)*10000*C81/1000000</f>
        <v>0.93584000000001344</v>
      </c>
      <c r="I81" s="3">
        <f>E81-H81</f>
        <v>1.4241599999999863</v>
      </c>
      <c r="J81" s="79">
        <v>0.02</v>
      </c>
      <c r="K81" s="79">
        <f>J81</f>
        <v>0.02</v>
      </c>
      <c r="L81" s="22">
        <f t="shared" ref="L81:L83" si="31">I81*100/E81</f>
        <v>60.345762711863827</v>
      </c>
      <c r="M81" s="79"/>
      <c r="N81" s="223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169.4</v>
      </c>
      <c r="H82" s="3">
        <f>(D82-G82)*10000*C82/1000000</f>
        <v>0.33899999999998071</v>
      </c>
      <c r="I82" s="3">
        <f>E82-H82</f>
        <v>3.7210000000000187</v>
      </c>
      <c r="J82" s="13">
        <v>0.16600000000000001</v>
      </c>
      <c r="K82" s="13">
        <f>J82</f>
        <v>0.16600000000000001</v>
      </c>
      <c r="L82" s="22">
        <f t="shared" si="31"/>
        <v>91.650246305419202</v>
      </c>
      <c r="M82" s="3"/>
      <c r="N82" s="223">
        <v>0</v>
      </c>
      <c r="O82" s="197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178.6</v>
      </c>
      <c r="H83" s="3">
        <f>(D83-G83)*10000*C83/1000000</f>
        <v>0.60299999999999998</v>
      </c>
      <c r="I83" s="3">
        <f>E83-H83</f>
        <v>0.39700000000000002</v>
      </c>
      <c r="J83" s="3">
        <v>0</v>
      </c>
      <c r="K83" s="3">
        <v>0</v>
      </c>
      <c r="L83" s="22">
        <f t="shared" si="31"/>
        <v>39.700000000000003</v>
      </c>
      <c r="M83" s="3"/>
      <c r="N83" s="223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1.8778399999999942</v>
      </c>
      <c r="I84" s="20">
        <f>SUM(I81:I83)</f>
        <v>5.5421600000000053</v>
      </c>
      <c r="J84" s="20"/>
      <c r="K84" s="20"/>
      <c r="L84" s="24">
        <f>I84*100/E84</f>
        <v>74.69218328840978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N89" sqref="A1:N89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1" t="s">
        <v>0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15" ht="14.25" customHeight="1" x14ac:dyDescent="0.25">
      <c r="A6" s="89"/>
      <c r="B6" s="261" t="s">
        <v>84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</row>
    <row r="7" spans="1:15" ht="13.5" customHeight="1" x14ac:dyDescent="0.25">
      <c r="A7" s="89"/>
      <c r="B7" s="262" t="str">
        <f>Лист1!B7</f>
        <v>станом на 07 квітня 2026р.</v>
      </c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25"/>
    </row>
    <row r="8" spans="1:15" ht="12.75" customHeight="1" x14ac:dyDescent="0.25">
      <c r="A8" s="90"/>
      <c r="B8" s="27"/>
      <c r="C8" s="251" t="s">
        <v>2</v>
      </c>
      <c r="D8" s="252"/>
      <c r="E8" s="253"/>
      <c r="F8" s="254" t="s">
        <v>3</v>
      </c>
      <c r="G8" s="255"/>
      <c r="H8" s="256"/>
      <c r="I8" s="256"/>
      <c r="J8" s="256"/>
      <c r="K8" s="257"/>
      <c r="L8" s="233" t="s">
        <v>4</v>
      </c>
      <c r="M8" s="258" t="s">
        <v>5</v>
      </c>
      <c r="N8" s="233" t="s">
        <v>98</v>
      </c>
    </row>
    <row r="9" spans="1:15" x14ac:dyDescent="0.25">
      <c r="A9" s="91"/>
      <c r="B9" s="249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3" t="s">
        <v>83</v>
      </c>
      <c r="L9" s="234"/>
      <c r="M9" s="259"/>
      <c r="N9" s="234"/>
    </row>
    <row r="10" spans="1:15" x14ac:dyDescent="0.25">
      <c r="A10" s="91"/>
      <c r="B10" s="249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4"/>
      <c r="L10" s="234"/>
      <c r="M10" s="259"/>
      <c r="N10" s="234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4"/>
      <c r="L11" s="234"/>
      <c r="M11" s="259"/>
      <c r="N11" s="234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0"/>
      <c r="L12" s="250"/>
      <c r="M12" s="260"/>
      <c r="N12" s="208">
        <f>Лист1!N12</f>
        <v>46112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176.77</v>
      </c>
      <c r="H15" s="3">
        <f>Лист1!H15</f>
        <v>0.72632619999996773</v>
      </c>
      <c r="I15" s="3">
        <f>E15-H15</f>
        <v>7.5136738000000323</v>
      </c>
      <c r="J15" s="3">
        <f>Лист1!J15</f>
        <v>0.9</v>
      </c>
      <c r="K15" s="3">
        <f>J15</f>
        <v>0.9</v>
      </c>
      <c r="L15" s="36">
        <f t="shared" ref="L15:L24" si="0">I15*100/E15</f>
        <v>91.185361650485831</v>
      </c>
      <c r="M15" s="106">
        <v>0.35</v>
      </c>
      <c r="N15" s="223">
        <f>Лист1!N15</f>
        <v>7.0000000000000007E-2</v>
      </c>
      <c r="O15" s="228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167.58</v>
      </c>
      <c r="H16" s="3">
        <v>0</v>
      </c>
      <c r="I16" s="3">
        <f t="shared" ref="I16:I24" si="2">E16-H16</f>
        <v>3.44</v>
      </c>
      <c r="J16" s="3">
        <f>Лист1!J16</f>
        <v>4.8</v>
      </c>
      <c r="K16" s="3">
        <f t="shared" ref="K16:K24" si="3">J16</f>
        <v>4.8</v>
      </c>
      <c r="L16" s="36">
        <f t="shared" si="0"/>
        <v>100</v>
      </c>
      <c r="M16" s="106">
        <v>0.8</v>
      </c>
      <c r="N16" s="223">
        <f>Лист1!N16</f>
        <v>0.02</v>
      </c>
      <c r="O16" s="228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164.03</v>
      </c>
      <c r="H17" s="3">
        <v>0</v>
      </c>
      <c r="I17" s="3">
        <f t="shared" si="2"/>
        <v>1.5</v>
      </c>
      <c r="J17" s="3">
        <f>Лист1!J17</f>
        <v>5.3</v>
      </c>
      <c r="K17" s="3">
        <f>J17</f>
        <v>5.3</v>
      </c>
      <c r="L17" s="36">
        <f t="shared" si="0"/>
        <v>100</v>
      </c>
      <c r="M17" s="106">
        <v>0.95</v>
      </c>
      <c r="N17" s="223">
        <f>Лист1!N17</f>
        <v>7.0000000000000007E-2</v>
      </c>
      <c r="O17" s="228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157.52000000000001</v>
      </c>
      <c r="H18" s="3">
        <v>0</v>
      </c>
      <c r="I18" s="3">
        <f>E18-H18</f>
        <v>16.96</v>
      </c>
      <c r="J18" s="3">
        <f>Лист1!J18</f>
        <v>5</v>
      </c>
      <c r="K18" s="3">
        <f t="shared" si="3"/>
        <v>5</v>
      </c>
      <c r="L18" s="36">
        <f t="shared" si="0"/>
        <v>100</v>
      </c>
      <c r="M18" s="106">
        <v>1.5</v>
      </c>
      <c r="N18" s="223">
        <f>Лист1!N18</f>
        <v>-7.0000000000000007E-2</v>
      </c>
      <c r="O18" s="228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144.46</v>
      </c>
      <c r="H19" s="183">
        <v>0</v>
      </c>
      <c r="I19" s="3">
        <f t="shared" si="2"/>
        <v>2.42</v>
      </c>
      <c r="J19" s="3">
        <f>Лист1!J19</f>
        <v>5</v>
      </c>
      <c r="K19" s="3">
        <f t="shared" si="3"/>
        <v>5</v>
      </c>
      <c r="L19" s="36">
        <f t="shared" si="0"/>
        <v>100</v>
      </c>
      <c r="M19" s="106">
        <v>1.7</v>
      </c>
      <c r="N19" s="223">
        <f>Лист1!N19</f>
        <v>0.06</v>
      </c>
      <c r="O19" s="228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5</v>
      </c>
      <c r="K20" s="3">
        <f t="shared" si="3"/>
        <v>5</v>
      </c>
      <c r="L20" s="36">
        <f t="shared" si="0"/>
        <v>100</v>
      </c>
      <c r="M20" s="106">
        <v>1.8</v>
      </c>
      <c r="N20" s="223">
        <f>Лист1!N20</f>
        <v>0</v>
      </c>
      <c r="O20" s="228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131.55000000000001</v>
      </c>
      <c r="H21" s="3">
        <f>Лист1!H21</f>
        <v>0.16349999999994425</v>
      </c>
      <c r="I21" s="3">
        <f t="shared" si="2"/>
        <v>3.1065000000000556</v>
      </c>
      <c r="J21" s="3">
        <f>Лист1!J21</f>
        <v>6.15</v>
      </c>
      <c r="K21" s="3">
        <f t="shared" si="3"/>
        <v>6.15</v>
      </c>
      <c r="L21" s="36">
        <f t="shared" si="0"/>
        <v>95.000000000001691</v>
      </c>
      <c r="M21" s="106">
        <v>2.25</v>
      </c>
      <c r="N21" s="223">
        <f>Лист1!N21</f>
        <v>0.09</v>
      </c>
      <c r="O21" s="228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127.4</v>
      </c>
      <c r="H22" s="3">
        <f>Лист1!H22</f>
        <v>0</v>
      </c>
      <c r="I22" s="3">
        <f t="shared" si="2"/>
        <v>1.75</v>
      </c>
      <c r="J22" s="3">
        <f>Лист1!J22</f>
        <v>6.17</v>
      </c>
      <c r="K22" s="3">
        <f t="shared" si="3"/>
        <v>6.17</v>
      </c>
      <c r="L22" s="36">
        <f t="shared" si="0"/>
        <v>100</v>
      </c>
      <c r="M22" s="106">
        <v>2.2999999999999998</v>
      </c>
      <c r="N22" s="223">
        <f>Лист1!N22</f>
        <v>0.02</v>
      </c>
      <c r="O22" s="228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113.86</v>
      </c>
      <c r="H23" s="3">
        <f>Лист1!H23</f>
        <v>0.25520000000003989</v>
      </c>
      <c r="I23" s="3">
        <f t="shared" si="2"/>
        <v>15.44479999999996</v>
      </c>
      <c r="J23" s="3">
        <f>Лист1!J23</f>
        <v>8</v>
      </c>
      <c r="K23" s="3">
        <f>J23</f>
        <v>8</v>
      </c>
      <c r="L23" s="36">
        <f t="shared" si="0"/>
        <v>98.374522292993376</v>
      </c>
      <c r="M23" s="106">
        <v>2.4500000000000002</v>
      </c>
      <c r="N23" s="223">
        <f>Лист1!N23</f>
        <v>0.12</v>
      </c>
      <c r="O23" s="228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99.8</v>
      </c>
      <c r="H24" s="3">
        <f>Лист1!H24</f>
        <v>1.7000000000008699E-2</v>
      </c>
      <c r="I24" s="3">
        <f t="shared" si="2"/>
        <v>3.7329999999999912</v>
      </c>
      <c r="J24" s="3">
        <f>Лист1!J24</f>
        <v>9</v>
      </c>
      <c r="K24" s="3">
        <f t="shared" si="3"/>
        <v>9</v>
      </c>
      <c r="L24" s="36">
        <f t="shared" si="0"/>
        <v>99.546666666666425</v>
      </c>
      <c r="M24" s="106">
        <v>2.5</v>
      </c>
      <c r="N24" s="223">
        <f>Лист1!N24</f>
        <v>-0.01</v>
      </c>
      <c r="O24" s="228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1.1620261999999606</v>
      </c>
      <c r="I25" s="21">
        <f>SUM(I15:I24)</f>
        <v>57.427973800000039</v>
      </c>
      <c r="J25" s="19"/>
      <c r="K25" s="19"/>
      <c r="L25" s="24">
        <f>I25*100/E25</f>
        <v>98.016681686294646</v>
      </c>
      <c r="M25" s="111"/>
      <c r="N25" s="223"/>
      <c r="O25" s="228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3"/>
      <c r="O26" s="228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f>Лист1!G27</f>
        <v>191.71</v>
      </c>
      <c r="H27" s="3">
        <v>0</v>
      </c>
      <c r="I27" s="3">
        <f>E27-H27</f>
        <v>1.4039999999999999</v>
      </c>
      <c r="J27" s="3">
        <f>Лист1!J27</f>
        <v>0.15</v>
      </c>
      <c r="K27" s="3">
        <f t="shared" ref="K27:K32" si="5">J27</f>
        <v>0.15</v>
      </c>
      <c r="L27" s="36">
        <f>I27*100/E27</f>
        <v>99.999999999999986</v>
      </c>
      <c r="M27" s="106">
        <v>0.15</v>
      </c>
      <c r="N27" s="223">
        <f>Лист1!N27</f>
        <v>0</v>
      </c>
      <c r="O27" s="228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3">
        <f>Лист1!N28</f>
        <v>0</v>
      </c>
      <c r="O28" s="228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182.51</v>
      </c>
      <c r="H29" s="3">
        <v>0</v>
      </c>
      <c r="I29" s="3">
        <f t="shared" si="6"/>
        <v>3.93</v>
      </c>
      <c r="J29" s="3">
        <f>Лист1!J29</f>
        <v>0.14000000000000001</v>
      </c>
      <c r="K29" s="3">
        <f t="shared" si="5"/>
        <v>0.14000000000000001</v>
      </c>
      <c r="L29" s="36">
        <f t="shared" ref="L29:L31" si="8">I29*100/E29</f>
        <v>100</v>
      </c>
      <c r="M29" s="106">
        <v>0.21</v>
      </c>
      <c r="N29" s="223">
        <f>Лист1!N29</f>
        <v>0</v>
      </c>
      <c r="O29" s="228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192.13</v>
      </c>
      <c r="H30" s="3">
        <f>Лист1!H30</f>
        <v>0.24050000000000296</v>
      </c>
      <c r="I30" s="3">
        <f t="shared" si="6"/>
        <v>0.82949999999999713</v>
      </c>
      <c r="J30" s="3">
        <f>Лист1!J30</f>
        <v>0.01</v>
      </c>
      <c r="K30" s="3">
        <f t="shared" si="5"/>
        <v>0.01</v>
      </c>
      <c r="L30" s="36">
        <f t="shared" si="8"/>
        <v>77.523364485981034</v>
      </c>
      <c r="M30" s="106">
        <v>0.01</v>
      </c>
      <c r="N30" s="223">
        <f>Лист1!N30</f>
        <v>0.01</v>
      </c>
      <c r="O30" s="228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179.13</v>
      </c>
      <c r="H31" s="3">
        <v>0</v>
      </c>
      <c r="I31" s="3">
        <f t="shared" si="6"/>
        <v>1.75</v>
      </c>
      <c r="J31" s="3">
        <f>Лист1!J31</f>
        <v>0.17</v>
      </c>
      <c r="K31" s="3">
        <f t="shared" si="5"/>
        <v>0.17</v>
      </c>
      <c r="L31" s="36">
        <f t="shared" si="8"/>
        <v>100</v>
      </c>
      <c r="M31" s="106">
        <v>0.22</v>
      </c>
      <c r="N31" s="223">
        <f>Лист1!N31</f>
        <v>-0.01</v>
      </c>
      <c r="O31" s="228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174.07</v>
      </c>
      <c r="H32" s="3">
        <v>0</v>
      </c>
      <c r="I32" s="3">
        <f t="shared" si="6"/>
        <v>1.03</v>
      </c>
      <c r="J32" s="3">
        <f>Лист1!J32</f>
        <v>0.2</v>
      </c>
      <c r="K32" s="122">
        <f t="shared" si="5"/>
        <v>0.2</v>
      </c>
      <c r="L32" s="36">
        <f>I32*100/E32</f>
        <v>100</v>
      </c>
      <c r="M32" s="106">
        <v>0.26</v>
      </c>
      <c r="N32" s="223">
        <f>Лист1!N32</f>
        <v>-0.01</v>
      </c>
      <c r="O32" s="228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0.49050000000000293</v>
      </c>
      <c r="I33" s="21">
        <f>I27+I28+I29+I30+I31+I32</f>
        <v>9.9934999999999956</v>
      </c>
      <c r="J33" s="20"/>
      <c r="K33" s="20"/>
      <c r="L33" s="24">
        <f>I33*100/E33</f>
        <v>95.321442197634454</v>
      </c>
      <c r="M33" s="125"/>
      <c r="N33" s="223"/>
      <c r="O33" s="228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3"/>
      <c r="O34" s="228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</v>
      </c>
      <c r="H35" s="13">
        <v>0</v>
      </c>
      <c r="I35" s="3">
        <f>E35-H35</f>
        <v>1.19</v>
      </c>
      <c r="J35" s="3">
        <f>Лист1!J35</f>
        <v>0.04</v>
      </c>
      <c r="K35" s="3">
        <f>J35</f>
        <v>0.04</v>
      </c>
      <c r="L35" s="36">
        <f t="shared" ref="L35:L37" si="10">I35*100/E35</f>
        <v>100</v>
      </c>
      <c r="M35" s="106">
        <v>0.05</v>
      </c>
      <c r="N35" s="223">
        <f>Лист1!N35</f>
        <v>-0.01</v>
      </c>
      <c r="O35" s="228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</v>
      </c>
      <c r="H36" s="13">
        <v>0</v>
      </c>
      <c r="I36" s="3">
        <f>E36-H36</f>
        <v>1.83</v>
      </c>
      <c r="J36" s="3">
        <f>Лист1!J36</f>
        <v>0.04</v>
      </c>
      <c r="K36" s="3">
        <f>J36</f>
        <v>0.04</v>
      </c>
      <c r="L36" s="36">
        <f t="shared" si="10"/>
        <v>100</v>
      </c>
      <c r="M36" s="106">
        <v>0.06</v>
      </c>
      <c r="N36" s="223">
        <f>Лист1!N36</f>
        <v>-0.02</v>
      </c>
      <c r="O36" s="228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180.53</v>
      </c>
      <c r="H37" s="3">
        <f>Лист1!H37</f>
        <v>4.4799999999995635E-2</v>
      </c>
      <c r="I37" s="3">
        <f>E37-H37</f>
        <v>0.9752000000000044</v>
      </c>
      <c r="J37" s="3">
        <f>Лист1!J37</f>
        <v>0.05</v>
      </c>
      <c r="K37" s="122">
        <f>J37</f>
        <v>0.05</v>
      </c>
      <c r="L37" s="36">
        <f t="shared" si="10"/>
        <v>95.60784313725533</v>
      </c>
      <c r="M37" s="106">
        <v>0.06</v>
      </c>
      <c r="N37" s="223">
        <f>Лист1!N37</f>
        <v>0</v>
      </c>
      <c r="O37" s="228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4.4799999999995635E-2</v>
      </c>
      <c r="I38" s="21">
        <f>SUM(I35:I37)</f>
        <v>3.9952000000000045</v>
      </c>
      <c r="J38" s="20"/>
      <c r="K38" s="20"/>
      <c r="L38" s="24">
        <f>I38*100/E38</f>
        <v>98.891089108911004</v>
      </c>
      <c r="M38" s="125"/>
      <c r="N38" s="223"/>
      <c r="O38" s="228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3"/>
      <c r="O39" s="228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182.4</v>
      </c>
      <c r="H40" s="3">
        <f>Лист1!H40</f>
        <v>6.6699999999996221E-2</v>
      </c>
      <c r="I40" s="3">
        <f>E40-H40</f>
        <v>1.0133000000000039</v>
      </c>
      <c r="J40" s="3">
        <f>Лист1!J40</f>
        <v>0.1</v>
      </c>
      <c r="K40" s="117">
        <f t="shared" ref="K40" si="12">J40</f>
        <v>0.1</v>
      </c>
      <c r="L40" s="36">
        <f t="shared" ref="L40:L42" si="13">I40*100/E40</f>
        <v>93.824074074074417</v>
      </c>
      <c r="M40" s="46">
        <v>0.04</v>
      </c>
      <c r="N40" s="223">
        <f>Лист1!N40</f>
        <v>0</v>
      </c>
      <c r="O40" s="228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176.95</v>
      </c>
      <c r="H41" s="3">
        <f>Лист1!H41</f>
        <v>3.1400000000007137E-2</v>
      </c>
      <c r="I41" s="3">
        <f>E41-H41</f>
        <v>1.3785999999999927</v>
      </c>
      <c r="J41" s="3">
        <f>Лист1!J41</f>
        <v>0.1</v>
      </c>
      <c r="K41" s="117">
        <f>J41</f>
        <v>0.1</v>
      </c>
      <c r="L41" s="36">
        <f t="shared" si="13"/>
        <v>97.773049645389563</v>
      </c>
      <c r="M41" s="46">
        <v>0.05</v>
      </c>
      <c r="N41" s="223">
        <f>Лист1!N41</f>
        <v>0</v>
      </c>
      <c r="O41" s="228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175.26</v>
      </c>
      <c r="H42" s="3">
        <f>Лист1!H42</f>
        <v>-5.5999999999949068E-3</v>
      </c>
      <c r="I42" s="3">
        <f>E42-H42</f>
        <v>1.1755999999999949</v>
      </c>
      <c r="J42" s="3">
        <f>Лист1!J42</f>
        <v>0.03</v>
      </c>
      <c r="K42" s="117">
        <f>J42</f>
        <v>0.03</v>
      </c>
      <c r="L42" s="36">
        <f t="shared" si="13"/>
        <v>100.47863247863205</v>
      </c>
      <c r="M42" s="46">
        <v>0.06</v>
      </c>
      <c r="N42" s="223">
        <f>Лист1!N42</f>
        <v>0.01</v>
      </c>
      <c r="O42" s="228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9.250000000000845E-2</v>
      </c>
      <c r="I43" s="21">
        <f>SUM(I40:I42)</f>
        <v>3.5674999999999915</v>
      </c>
      <c r="J43" s="20"/>
      <c r="K43" s="136"/>
      <c r="L43" s="24">
        <f>I43*100/E43</f>
        <v>97.472677595628184</v>
      </c>
      <c r="M43" s="137"/>
      <c r="N43" s="223"/>
      <c r="O43" s="228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3"/>
      <c r="O44" s="228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211.3</v>
      </c>
      <c r="H45" s="3">
        <f>Лист1!H45</f>
        <v>1.57</v>
      </c>
      <c r="I45" s="3">
        <f>E45-H45</f>
        <v>0.90000000000000013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36.437246963562757</v>
      </c>
      <c r="M45" s="106">
        <v>0.1</v>
      </c>
      <c r="N45" s="223">
        <f>Лист1!N45</f>
        <v>0.3</v>
      </c>
      <c r="O45" s="228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</v>
      </c>
      <c r="H46" s="3">
        <v>0</v>
      </c>
      <c r="I46" s="3">
        <f t="shared" ref="I46:I54" si="17">E46-H46</f>
        <v>0.61</v>
      </c>
      <c r="J46" s="3">
        <f>Лист1!J46</f>
        <v>0.15</v>
      </c>
      <c r="K46" s="3">
        <f>J46</f>
        <v>0.15</v>
      </c>
      <c r="L46" s="36">
        <f t="shared" si="16"/>
        <v>100</v>
      </c>
      <c r="M46" s="106">
        <v>0.15</v>
      </c>
      <c r="N46" s="223">
        <f>Лист1!N46</f>
        <v>-0.03</v>
      </c>
      <c r="O46" s="228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191.75</v>
      </c>
      <c r="H47" s="3">
        <v>0</v>
      </c>
      <c r="I47" s="3">
        <f t="shared" si="17"/>
        <v>1.74</v>
      </c>
      <c r="J47" s="3">
        <f>Лист1!J47</f>
        <v>0.15</v>
      </c>
      <c r="K47" s="3">
        <f t="shared" si="15"/>
        <v>0.15</v>
      </c>
      <c r="L47" s="36">
        <f t="shared" si="16"/>
        <v>100</v>
      </c>
      <c r="M47" s="106">
        <v>0.15</v>
      </c>
      <c r="N47" s="223">
        <f>Лист1!N47</f>
        <v>0</v>
      </c>
      <c r="O47" s="228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</v>
      </c>
      <c r="H48" s="3">
        <v>0</v>
      </c>
      <c r="I48" s="3">
        <f t="shared" si="17"/>
        <v>1.93</v>
      </c>
      <c r="J48" s="3">
        <f>Лист1!J48</f>
        <v>0.25</v>
      </c>
      <c r="K48" s="3">
        <f>J48</f>
        <v>0.25</v>
      </c>
      <c r="L48" s="36">
        <f t="shared" si="16"/>
        <v>100</v>
      </c>
      <c r="M48" s="106">
        <v>0.2</v>
      </c>
      <c r="N48" s="223">
        <f>Лист1!N48</f>
        <v>0</v>
      </c>
      <c r="O48" s="228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185.7</v>
      </c>
      <c r="H49" s="117">
        <f>Лист1!H49</f>
        <v>0.2</v>
      </c>
      <c r="I49" s="117">
        <f t="shared" si="17"/>
        <v>0.87000000000000011</v>
      </c>
      <c r="J49" s="117">
        <f>Лист1!J49</f>
        <v>0.3</v>
      </c>
      <c r="K49" s="117">
        <f t="shared" ref="K49:K54" si="19">J49</f>
        <v>0.3</v>
      </c>
      <c r="L49" s="145">
        <f t="shared" si="16"/>
        <v>81.308411214953281</v>
      </c>
      <c r="M49" s="146">
        <v>0.25</v>
      </c>
      <c r="N49" s="223">
        <f>Лист1!N49</f>
        <v>-0.15</v>
      </c>
      <c r="O49" s="228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182.35</v>
      </c>
      <c r="H50" s="3">
        <v>0</v>
      </c>
      <c r="I50" s="3">
        <f t="shared" si="17"/>
        <v>1.47</v>
      </c>
      <c r="J50" s="3">
        <f>Лист1!J50</f>
        <v>0.3</v>
      </c>
      <c r="K50" s="3">
        <f>J50</f>
        <v>0.3</v>
      </c>
      <c r="L50" s="36">
        <f t="shared" si="16"/>
        <v>100</v>
      </c>
      <c r="M50" s="106">
        <v>0.3</v>
      </c>
      <c r="N50" s="223">
        <f>Лист1!N50</f>
        <v>-0.1</v>
      </c>
      <c r="O50" s="228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173.02</v>
      </c>
      <c r="H51" s="3">
        <v>0</v>
      </c>
      <c r="I51" s="3">
        <f t="shared" si="17"/>
        <v>1.1299999999999999</v>
      </c>
      <c r="J51" s="3">
        <f>Лист1!J51</f>
        <v>0.4</v>
      </c>
      <c r="K51" s="3">
        <f>J51</f>
        <v>0.4</v>
      </c>
      <c r="L51" s="36">
        <f t="shared" si="16"/>
        <v>100</v>
      </c>
      <c r="M51" s="106">
        <v>0.35</v>
      </c>
      <c r="N51" s="223">
        <f>Лист1!N51</f>
        <v>0.01</v>
      </c>
      <c r="O51" s="228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169</v>
      </c>
      <c r="H52" s="117">
        <f>Лист1!H52</f>
        <v>0</v>
      </c>
      <c r="I52" s="3">
        <f t="shared" si="17"/>
        <v>1.2</v>
      </c>
      <c r="J52" s="3">
        <f>Лист1!J52</f>
        <v>3.5</v>
      </c>
      <c r="K52" s="3">
        <f t="shared" si="19"/>
        <v>3.5</v>
      </c>
      <c r="L52" s="36">
        <f t="shared" si="16"/>
        <v>100</v>
      </c>
      <c r="M52" s="106">
        <v>0.4</v>
      </c>
      <c r="N52" s="223">
        <f>Лист1!N52</f>
        <v>0</v>
      </c>
      <c r="O52" s="228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163.15</v>
      </c>
      <c r="H53" s="3">
        <v>0</v>
      </c>
      <c r="I53" s="3">
        <f t="shared" si="17"/>
        <v>2.5</v>
      </c>
      <c r="J53" s="3">
        <f>Лист1!J53</f>
        <v>3.7</v>
      </c>
      <c r="K53" s="3">
        <f t="shared" si="19"/>
        <v>3.7</v>
      </c>
      <c r="L53" s="36">
        <f t="shared" si="16"/>
        <v>100</v>
      </c>
      <c r="M53" s="106">
        <v>0.45</v>
      </c>
      <c r="N53" s="223">
        <f>Лист1!N53</f>
        <v>0.1</v>
      </c>
      <c r="O53" s="228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160.6</v>
      </c>
      <c r="H54" s="3">
        <v>0</v>
      </c>
      <c r="I54" s="3">
        <f t="shared" si="17"/>
        <v>1.28</v>
      </c>
      <c r="J54" s="3">
        <f>Лист1!J54</f>
        <v>4</v>
      </c>
      <c r="K54" s="122">
        <f t="shared" si="19"/>
        <v>4</v>
      </c>
      <c r="L54" s="36">
        <f t="shared" si="16"/>
        <v>100</v>
      </c>
      <c r="M54" s="106">
        <v>0.5</v>
      </c>
      <c r="N54" s="223">
        <f>Лист1!N54</f>
        <v>0.05</v>
      </c>
      <c r="O54" s="228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1.77</v>
      </c>
      <c r="I55" s="21">
        <f>I45+I46+I47+I48+I49+I50+I51+I52+I53+I54</f>
        <v>13.629999999999997</v>
      </c>
      <c r="J55" s="20"/>
      <c r="K55" s="150"/>
      <c r="L55" s="24">
        <f>I55*100/E55</f>
        <v>88.506493506493484</v>
      </c>
      <c r="M55" s="151"/>
      <c r="N55" s="223"/>
      <c r="O55" s="228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3"/>
      <c r="O56" s="228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1">I57*100/E57</f>
        <v>100</v>
      </c>
      <c r="M57" s="106">
        <v>0.01</v>
      </c>
      <c r="N57" s="223"/>
      <c r="O57" s="228"/>
    </row>
    <row r="58" spans="1:33" s="5" customFormat="1" ht="14.1" customHeight="1" x14ac:dyDescent="0.25">
      <c r="A58" s="90"/>
      <c r="B58" s="27"/>
      <c r="C58" s="251" t="s">
        <v>2</v>
      </c>
      <c r="D58" s="252"/>
      <c r="E58" s="253"/>
      <c r="F58" s="254" t="s">
        <v>3</v>
      </c>
      <c r="G58" s="255"/>
      <c r="H58" s="256"/>
      <c r="I58" s="256"/>
      <c r="J58" s="256"/>
      <c r="K58" s="257"/>
      <c r="L58" s="233" t="s">
        <v>4</v>
      </c>
      <c r="M58" s="258" t="s">
        <v>5</v>
      </c>
      <c r="N58" s="233" t="s">
        <v>96</v>
      </c>
      <c r="O58" s="228"/>
    </row>
    <row r="59" spans="1:33" s="5" customFormat="1" ht="14.1" customHeight="1" x14ac:dyDescent="0.25">
      <c r="A59" s="91"/>
      <c r="B59" s="249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3" t="s">
        <v>83</v>
      </c>
      <c r="L59" s="234"/>
      <c r="M59" s="259"/>
      <c r="N59" s="234"/>
      <c r="O59" s="228"/>
    </row>
    <row r="60" spans="1:33" s="5" customFormat="1" ht="14.1" customHeight="1" x14ac:dyDescent="0.25">
      <c r="A60" s="91"/>
      <c r="B60" s="249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4"/>
      <c r="L60" s="234"/>
      <c r="M60" s="259"/>
      <c r="N60" s="234"/>
      <c r="O60" s="228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4"/>
      <c r="L61" s="234"/>
      <c r="M61" s="259"/>
      <c r="N61" s="234"/>
      <c r="O61" s="228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0"/>
      <c r="L62" s="250"/>
      <c r="M62" s="260"/>
      <c r="N62" s="208">
        <f>N12</f>
        <v>46112</v>
      </c>
      <c r="O62" s="228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31"/>
      <c r="O63" s="228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1"/>
        <v>100</v>
      </c>
      <c r="M64" s="106">
        <v>0.04</v>
      </c>
      <c r="N64" s="223">
        <f>Лист1!N64</f>
        <v>0</v>
      </c>
      <c r="O64" s="228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1"/>
        <v>100</v>
      </c>
      <c r="M65" s="106">
        <v>0.06</v>
      </c>
      <c r="N65" s="223">
        <f>Лист1!N65</f>
        <v>0</v>
      </c>
      <c r="O65" s="228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1"/>
        <v>100</v>
      </c>
      <c r="M66" s="106">
        <v>7.0000000000000007E-2</v>
      </c>
      <c r="N66" s="223">
        <f>Лист1!N66</f>
        <v>0</v>
      </c>
      <c r="O66" s="228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3">
        <f>Лист1!N67</f>
        <v>0</v>
      </c>
      <c r="O67" s="228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98.01</v>
      </c>
      <c r="H68" s="3">
        <v>0</v>
      </c>
      <c r="I68" s="3">
        <f>E68-H68</f>
        <v>2.5</v>
      </c>
      <c r="J68" s="3">
        <f>Лист1!J68</f>
        <v>0.17</v>
      </c>
      <c r="K68" s="3">
        <f>J68</f>
        <v>0.17</v>
      </c>
      <c r="L68" s="36">
        <f t="shared" si="21"/>
        <v>100</v>
      </c>
      <c r="M68" s="106">
        <v>0.15</v>
      </c>
      <c r="N68" s="223">
        <f>Лист1!N68</f>
        <v>0</v>
      </c>
      <c r="O68" s="228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3"/>
      <c r="O69" s="228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3"/>
      <c r="O70" s="228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3">
        <f>Лист1!N71</f>
        <v>0</v>
      </c>
      <c r="O71" s="228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168.53</v>
      </c>
      <c r="H72" s="13">
        <f>Лист1!H72</f>
        <v>0.59400000000002251</v>
      </c>
      <c r="I72" s="13">
        <f t="shared" si="23"/>
        <v>4.2059999999999773</v>
      </c>
      <c r="J72" s="3">
        <f>Лист1!J72</f>
        <v>0</v>
      </c>
      <c r="K72" s="3">
        <f>J72</f>
        <v>0</v>
      </c>
      <c r="L72" s="36">
        <f t="shared" ref="L72" si="24">I72*100/E72</f>
        <v>87.624999999999531</v>
      </c>
      <c r="M72" s="106">
        <v>7.0000000000000007E-2</v>
      </c>
      <c r="N72" s="223">
        <f>Лист1!N72</f>
        <v>0</v>
      </c>
      <c r="O72" s="228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0.86400000000002253</v>
      </c>
      <c r="I73" s="21">
        <f>SUM(I71:I72)</f>
        <v>5.0359999999999774</v>
      </c>
      <c r="J73" s="21"/>
      <c r="K73" s="133"/>
      <c r="L73" s="24">
        <f>I73*100/E73</f>
        <v>85.355932203389443</v>
      </c>
      <c r="M73" s="125"/>
      <c r="N73" s="223"/>
      <c r="O73" s="228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3"/>
      <c r="O74" s="228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149.83000000000001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3">
        <f>Лист1!N75</f>
        <v>0</v>
      </c>
      <c r="O75" s="228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2"/>
      <c r="O76" s="228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3">
        <v>0.1</v>
      </c>
      <c r="O77" s="228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2"/>
      <c r="O78" s="228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97.23</v>
      </c>
      <c r="H79" s="184">
        <v>0</v>
      </c>
      <c r="I79" s="13">
        <f>E79-H79</f>
        <v>1.66</v>
      </c>
      <c r="J79" s="184">
        <v>0.15</v>
      </c>
      <c r="K79" s="184">
        <v>0.15</v>
      </c>
      <c r="L79" s="22">
        <v>100</v>
      </c>
      <c r="M79" s="183">
        <v>0.01</v>
      </c>
      <c r="N79" s="223">
        <v>-0.03</v>
      </c>
      <c r="O79" s="228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2"/>
      <c r="O80" s="228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139.21</v>
      </c>
      <c r="H81" s="184">
        <v>0</v>
      </c>
      <c r="I81" s="13">
        <f>E81-H81</f>
        <v>2.16</v>
      </c>
      <c r="J81" s="184">
        <v>1E-3</v>
      </c>
      <c r="K81" s="184">
        <f>J81</f>
        <v>1E-3</v>
      </c>
      <c r="L81" s="194">
        <f>I81*100/E81</f>
        <v>100</v>
      </c>
      <c r="M81" s="183">
        <v>0.01</v>
      </c>
      <c r="N81" s="223">
        <v>0</v>
      </c>
      <c r="O81" s="228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2"/>
      <c r="O82" s="228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5.8238261999999903</v>
      </c>
      <c r="I83" s="21">
        <f>I25+I33+I38+I43+I55+I69+I75+I77+I81+I79+I73</f>
        <v>106.35017379999999</v>
      </c>
      <c r="J83" s="20"/>
      <c r="K83" s="20"/>
      <c r="L83" s="24">
        <f>I83*100/E83</f>
        <v>94.808220978123259</v>
      </c>
      <c r="M83" s="25"/>
      <c r="N83" s="224"/>
      <c r="O83" s="228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39" t="s">
        <v>88</v>
      </c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2"/>
      <c r="O84" s="227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</v>
      </c>
      <c r="H85" s="3">
        <f>(D85-G85)*10000*C85/1000000</f>
        <v>0.93584000000001344</v>
      </c>
      <c r="I85" s="3">
        <f>E85-H85</f>
        <v>1.4241599999999863</v>
      </c>
      <c r="J85" s="79">
        <f>Лист1!J81</f>
        <v>0.02</v>
      </c>
      <c r="K85" s="79">
        <f>J85</f>
        <v>0.02</v>
      </c>
      <c r="L85" s="22">
        <f>I85*100/E85</f>
        <v>60.345762711863827</v>
      </c>
      <c r="M85" s="79"/>
      <c r="N85" s="223">
        <f>Лист1!N81</f>
        <v>0</v>
      </c>
      <c r="O85" s="229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169.4</v>
      </c>
      <c r="H86" s="3">
        <f>Лист1!H82</f>
        <v>0.33899999999998071</v>
      </c>
      <c r="I86" s="3">
        <f>E86-H86</f>
        <v>3.7210000000000187</v>
      </c>
      <c r="J86" s="13">
        <f>Лист1!J82</f>
        <v>0.16600000000000001</v>
      </c>
      <c r="K86" s="13">
        <f>J86</f>
        <v>0.16600000000000001</v>
      </c>
      <c r="L86" s="22">
        <f>I86*100/E86</f>
        <v>91.650246305419202</v>
      </c>
      <c r="M86" s="3"/>
      <c r="N86" s="223">
        <f>Лист1!N82</f>
        <v>0</v>
      </c>
      <c r="O86" s="227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178.6</v>
      </c>
      <c r="H87" s="3">
        <f>(D87-G87)*10000*C87/1000000</f>
        <v>0.60299999999999998</v>
      </c>
      <c r="I87" s="3">
        <f>E87-H87</f>
        <v>0.39700000000000002</v>
      </c>
      <c r="J87" s="3">
        <f>Лист1!J83</f>
        <v>0</v>
      </c>
      <c r="K87" s="3">
        <v>0</v>
      </c>
      <c r="L87" s="22">
        <f>I87*100/E87</f>
        <v>39.700000000000003</v>
      </c>
      <c r="M87" s="3"/>
      <c r="N87" s="223"/>
      <c r="O87" s="227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1.8778399999999942</v>
      </c>
      <c r="I88" s="21">
        <f>SUM(I85:I87)</f>
        <v>5.5421600000000053</v>
      </c>
      <c r="J88" s="20"/>
      <c r="K88" s="20"/>
      <c r="L88" s="24">
        <f>I88*100/E88</f>
        <v>74.69218328840978</v>
      </c>
      <c r="M88" s="20"/>
      <c r="N88" s="223"/>
      <c r="O88" s="227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5" t="s">
        <v>52</v>
      </c>
      <c r="O89" s="227"/>
    </row>
    <row r="90" spans="1:34" x14ac:dyDescent="0.25">
      <c r="N90" s="225"/>
    </row>
    <row r="91" spans="1:34" x14ac:dyDescent="0.25">
      <c r="N91" s="225"/>
    </row>
    <row r="92" spans="1:34" x14ac:dyDescent="0.25">
      <c r="N92" s="225"/>
      <c r="AH92" s="207">
        <f>I83</f>
        <v>106.35017379999999</v>
      </c>
    </row>
    <row r="93" spans="1:34" x14ac:dyDescent="0.25">
      <c r="N93" s="225"/>
    </row>
    <row r="94" spans="1:34" x14ac:dyDescent="0.25">
      <c r="N94" s="225"/>
    </row>
    <row r="95" spans="1:34" x14ac:dyDescent="0.25">
      <c r="N95" s="225"/>
    </row>
    <row r="96" spans="1:34" x14ac:dyDescent="0.25">
      <c r="N96" s="225"/>
    </row>
    <row r="97" spans="14:14" x14ac:dyDescent="0.25">
      <c r="N97" s="225"/>
    </row>
    <row r="98" spans="14:14" x14ac:dyDescent="0.25">
      <c r="N98" s="225"/>
    </row>
    <row r="99" spans="14:14" x14ac:dyDescent="0.25">
      <c r="N99" s="225"/>
    </row>
    <row r="100" spans="14:14" x14ac:dyDescent="0.25">
      <c r="N100" s="225"/>
    </row>
    <row r="101" spans="14:14" x14ac:dyDescent="0.25">
      <c r="N101" s="225"/>
    </row>
    <row r="102" spans="14:14" x14ac:dyDescent="0.25">
      <c r="N102" s="225"/>
    </row>
    <row r="103" spans="14:14" x14ac:dyDescent="0.25">
      <c r="N103" s="225"/>
    </row>
    <row r="104" spans="14:14" x14ac:dyDescent="0.25">
      <c r="N104" s="225"/>
    </row>
    <row r="105" spans="14:14" x14ac:dyDescent="0.25">
      <c r="N105" s="225"/>
    </row>
    <row r="106" spans="14:14" x14ac:dyDescent="0.25">
      <c r="N106" s="225"/>
    </row>
    <row r="107" spans="14:14" x14ac:dyDescent="0.25">
      <c r="N107" s="225"/>
    </row>
    <row r="108" spans="14:14" x14ac:dyDescent="0.25">
      <c r="N108" s="225"/>
    </row>
    <row r="109" spans="14:14" x14ac:dyDescent="0.25">
      <c r="N109" s="225"/>
    </row>
    <row r="110" spans="14:14" x14ac:dyDescent="0.25">
      <c r="N110" s="225"/>
    </row>
    <row r="111" spans="14:14" x14ac:dyDescent="0.25">
      <c r="N111" s="225"/>
    </row>
    <row r="112" spans="14:14" x14ac:dyDescent="0.25">
      <c r="N112" s="225"/>
    </row>
    <row r="113" spans="14:14" x14ac:dyDescent="0.25">
      <c r="N113" s="225"/>
    </row>
    <row r="114" spans="14:14" x14ac:dyDescent="0.25">
      <c r="N114" s="225"/>
    </row>
    <row r="115" spans="14:14" x14ac:dyDescent="0.25">
      <c r="N115" s="225"/>
    </row>
    <row r="116" spans="14:14" x14ac:dyDescent="0.25">
      <c r="N116" s="225"/>
    </row>
    <row r="117" spans="14:14" x14ac:dyDescent="0.25">
      <c r="N117" s="225"/>
    </row>
    <row r="118" spans="14:14" x14ac:dyDescent="0.25">
      <c r="N118" s="225"/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2026-04-02T06:19:35Z</cp:lastPrinted>
  <dcterms:created xsi:type="dcterms:W3CDTF">2023-05-23T07:28:04Z</dcterms:created>
  <dcterms:modified xsi:type="dcterms:W3CDTF">2026-04-07T07:19:15Z</dcterms:modified>
</cp:coreProperties>
</file>