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5" windowWidth="981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H47" i="1" l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12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<sst xmlns="http://schemas.openxmlformats.org/spreadsheetml/2006/main" count="264" uniqueCount="98">
  <si>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</si>
  <si>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</si>
  <si>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</si>
  <si>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</si>
  <si>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</si>
  <si>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</si>
  <si>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</si>
  <si>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</si>
  <si>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</si>
  <si>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</si>
  <si>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</si>
  <si>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</si>
  <si>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</si>
  <si>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</si>
  <si>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</si>
  <si>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</si>
  <si>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</si>
  <si>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</si>
  <si>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</si>
  <si>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</si>
  <si>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</si>
  <si>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</si>
  <si>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</si>
  <si>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</si>
  <si>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</si>
  <si>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</si>
  <si>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</si>
  <si>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</si>
  <si>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</si>
  <si>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</si>
  <si>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</si>
  <si>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</si>
  <si>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</si>
  <si>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</si>
  <si>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</si>
  <si>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</si>
  <si>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</si>
  <si>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</si>
  <si>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</si>
  <si>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</si>
  <si>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</si>
  <si>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</si>
  <si>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</si>
  <si>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</si>
  <si>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</si>
  <si>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</si>
  <si>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</si>
  <si>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</si>
  <si>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</si>
  <si>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</si>
  <si>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</si>
  <si>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</si>
  <si>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</si>
  <si>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</si>
  <si>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</si>
  <si>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</si>
  <si>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</si>
  <si>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</si>
  <si>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</si>
  <si>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</si>
  <si>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</si>
  <si>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</si>
  <si>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</si>
  <si>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</si>
  <si>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</si>
  <si>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</si>
  <si>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</si>
  <si>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</si>
  <si>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</si>
  <si>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</si>
  <si>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</si>
  <si>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</si>
  <si>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</si>
  <si>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</si>
  <si>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</si>
  <si>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</si>
  <si>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</si>
  <si>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</si>
  <si>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</si>
  <si>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</si>
  <si>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</si>
  <si>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</si>
  <si>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</si>
  <si>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</si>
  <si>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</si>
  <si>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</si>
  <si>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</si>
  <si>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</si>
  <si>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</si>
  <si>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</si>
  <si>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</si>
  <si>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</si>
  <si>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</si>
  <si>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</si>
  <si>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</si>
  <si>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</si>
  <si>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/>
  </si>
  <si>
    <t>станом на 11 лютого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</si>
</sst>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10" activePane="bottomRight" state="frozen"/>
      <selection pane="topRight"/>
      <selection pane="bottomLeft"/>
      <selection pane="bottomRight" activeCell="M81" sqref="A1:M81"/>
    </sheetView>
  </sheetViews>
  <sheetFormatPr defaultRowHeight="15" x14ac:dyDescent="0.25"/>
  <cols>
    <col min="1" max="1" width="2.5703125" customWidth="1"/>
    <col min="2" max="2" width="19.28515625" customWidth="1"/>
    <col min="3" max="3" width="6.42578125" customWidth="1"/>
    <col min="4" max="4" width="5.5703125" customWidth="1"/>
    <col min="5" max="5" width="6" customWidth="1"/>
    <col min="6" max="6" width="6.140625" customWidth="1"/>
    <col min="7" max="7" width="5.5703125" style="5" customWidth="1"/>
    <col min="8" max="8" width="5.42578125" style="5" customWidth="1"/>
    <col min="9" max="9" width="5.28515625" style="5" customWidth="1"/>
    <col min="10" max="11" width="4.5703125" style="5" customWidth="1"/>
    <col min="12" max="12" width="4.85546875" style="5" customWidth="1"/>
    <col min="13" max="13" width="6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1"/>
    </row>
    <row r="2" spans="1:16" ht="13.5" customHeight="1" x14ac:dyDescent="0.25">
      <c r="A2" s="33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1"/>
    </row>
    <row r="3" spans="1:16" ht="12.75" customHeight="1" x14ac:dyDescent="0.25">
      <c r="A3" s="33"/>
      <c r="B3" s="222" t="s">
        <v>97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1"/>
    </row>
    <row r="4" spans="1:16" ht="12.75" customHeight="1" x14ac:dyDescent="0.25">
      <c r="A4" s="32"/>
      <c r="B4" s="82"/>
      <c r="C4" s="223" t="s">
        <v>2</v>
      </c>
      <c r="D4" s="224"/>
      <c r="E4" s="224"/>
      <c r="F4" s="225" t="s">
        <v>3</v>
      </c>
      <c r="G4" s="225"/>
      <c r="H4" s="225"/>
      <c r="I4" s="225"/>
      <c r="J4" s="225"/>
      <c r="K4" s="225"/>
      <c r="L4" s="226" t="s">
        <v>4</v>
      </c>
      <c r="M4" s="227" t="s">
        <v>5</v>
      </c>
      <c r="N4" s="233"/>
    </row>
    <row r="5" spans="1:16" x14ac:dyDescent="0.25">
      <c r="A5" s="58"/>
      <c r="B5" s="228" t="s">
        <v>6</v>
      </c>
      <c r="C5" s="90" t="s">
        <v>7</v>
      </c>
      <c r="D5" s="86" t="s">
        <v>8</v>
      </c>
      <c r="E5" s="229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6" t="s">
        <v>83</v>
      </c>
      <c r="L5" s="226"/>
      <c r="M5" s="227"/>
      <c r="N5" s="233"/>
      <c r="O5" s="214"/>
      <c r="P5" s="214"/>
    </row>
    <row r="6" spans="1:16" x14ac:dyDescent="0.25">
      <c r="A6" s="58"/>
      <c r="B6" s="228"/>
      <c r="C6" s="91"/>
      <c r="D6" s="76"/>
      <c r="E6" s="230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6"/>
      <c r="L6" s="226"/>
      <c r="M6" s="227"/>
      <c r="N6" s="233"/>
      <c r="O6" s="214"/>
      <c r="P6" s="214"/>
    </row>
    <row r="7" spans="1:16" x14ac:dyDescent="0.25">
      <c r="A7" s="58"/>
      <c r="B7" s="79"/>
      <c r="C7" s="91"/>
      <c r="D7" s="76"/>
      <c r="E7" s="230"/>
      <c r="F7" s="76" t="s">
        <v>17</v>
      </c>
      <c r="G7" s="74"/>
      <c r="H7" s="49"/>
      <c r="I7" s="85"/>
      <c r="J7" s="76"/>
      <c r="K7" s="226"/>
      <c r="L7" s="226"/>
      <c r="M7" s="227"/>
      <c r="N7" s="233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1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6"/>
      <c r="L8" s="226"/>
      <c r="M8" s="227"/>
      <c r="N8" s="233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175.4</v>
      </c>
      <c r="G11" s="3">
        <v>176.85</v>
      </c>
      <c r="H11" s="3">
        <f>(D11-G11)*10000*C11/1000000</f>
        <v>0.4736910000000179</v>
      </c>
      <c r="I11" s="3">
        <f>E11-H11</f>
        <v>7.7663089999999819</v>
      </c>
      <c r="J11" s="3">
        <v>0.35</v>
      </c>
      <c r="K11" s="3">
        <f>J11</f>
        <v>0.35</v>
      </c>
      <c r="L11" s="26">
        <f t="shared" ref="L11:L19" si="0">I11*100/E11</f>
        <v>94.251322815533754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f t="shared" ref="F12" si="1">D12</f>
        <v>167.5</v>
      </c>
      <c r="G12" s="3">
        <v>167.52</v>
      </c>
      <c r="H12" s="3">
        <f t="shared" ref="H12:H16" si="2">(D12-G12)*10000*C12/1000000</f>
        <v>-2.4000000000012279E-2</v>
      </c>
      <c r="I12" s="3">
        <f t="shared" ref="I12:I19" si="3">E12-H12</f>
        <v>3.4640000000000124</v>
      </c>
      <c r="J12" s="3">
        <v>0.35</v>
      </c>
      <c r="K12" s="3">
        <f t="shared" ref="K12:K20" si="4">J12</f>
        <v>0.35</v>
      </c>
      <c r="L12" s="26">
        <f>I12*100/E12</f>
        <v>100.697674418605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164</v>
      </c>
      <c r="H13" s="3">
        <f t="shared" si="2"/>
        <v>0</v>
      </c>
      <c r="I13" s="3">
        <f t="shared" si="3"/>
        <v>1.5</v>
      </c>
      <c r="J13" s="3">
        <v>0.75</v>
      </c>
      <c r="K13" s="3">
        <f>J13</f>
        <v>0.75</v>
      </c>
      <c r="L13" s="26">
        <f>I13*100/E13</f>
        <v>100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157.52000000000001</v>
      </c>
      <c r="H14" s="3">
        <f>(D14-G14)*10000*C14/1000000</f>
        <v>-0.10768400000005508</v>
      </c>
      <c r="I14" s="3">
        <f t="shared" si="3"/>
        <v>17.067684000000057</v>
      </c>
      <c r="J14" s="3">
        <v>1.5</v>
      </c>
      <c r="K14" s="3">
        <f t="shared" si="4"/>
        <v>1.5</v>
      </c>
      <c r="L14" s="26">
        <f t="shared" si="0"/>
        <v>100.63492924528335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144.44</v>
      </c>
      <c r="H15" s="3">
        <f>(D15-G15)*10000*C15/1000000</f>
        <v>-6.5999999999986875E-2</v>
      </c>
      <c r="I15" s="3">
        <f t="shared" si="3"/>
        <v>2.4859999999999869</v>
      </c>
      <c r="J15" s="3">
        <v>1.5</v>
      </c>
      <c r="K15" s="3">
        <f t="shared" si="4"/>
        <v>1.5</v>
      </c>
      <c r="L15" s="26">
        <f t="shared" si="0"/>
        <v>102.72727272727219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142.69999999999999</v>
      </c>
      <c r="H16" s="3">
        <f t="shared" si="2"/>
        <v>3.5500000000008067E-2</v>
      </c>
      <c r="I16" s="3">
        <f t="shared" si="3"/>
        <v>1.524499999999992</v>
      </c>
      <c r="J16" s="3">
        <v>1.5</v>
      </c>
      <c r="K16" s="3">
        <f t="shared" si="4"/>
        <v>1.5</v>
      </c>
      <c r="L16" s="26">
        <f t="shared" si="0"/>
        <v>97.724358974358452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</v>
      </c>
      <c r="G17" s="3">
        <v>131.57</v>
      </c>
      <c r="H17" s="3">
        <f>(D17-G17)*10000*C17/1000000</f>
        <v>9.8100000000003712E-2</v>
      </c>
      <c r="I17" s="3">
        <f t="shared" si="3"/>
        <v>3.1718999999999964</v>
      </c>
      <c r="J17" s="3">
        <v>4.04</v>
      </c>
      <c r="K17" s="3">
        <f t="shared" si="4"/>
        <v>4.04</v>
      </c>
      <c r="L17" s="26">
        <f t="shared" si="0"/>
        <v>96.999999999999901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126.9</v>
      </c>
      <c r="G18" s="3">
        <v>127.25</v>
      </c>
      <c r="H18" s="3">
        <f>(D18-G18)*10000*C18/1000000</f>
        <v>0.10500000000000398</v>
      </c>
      <c r="I18" s="3">
        <f t="shared" si="3"/>
        <v>1.644999999999996</v>
      </c>
      <c r="J18" s="3">
        <v>4.76</v>
      </c>
      <c r="K18" s="3">
        <f t="shared" si="4"/>
        <v>4.76</v>
      </c>
      <c r="L18" s="26">
        <f t="shared" si="0"/>
        <v>93.999999999999773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113.2</v>
      </c>
      <c r="G19" s="3">
        <v>113.98</v>
      </c>
      <c r="H19" s="3">
        <f>(D19-G19)*10000*C19/1000000</f>
        <v>-0.51039999999998908</v>
      </c>
      <c r="I19" s="3">
        <f t="shared" si="3"/>
        <v>16.210399999999989</v>
      </c>
      <c r="J19" s="3">
        <v>2.8</v>
      </c>
      <c r="K19" s="3">
        <f>J19</f>
        <v>2.8</v>
      </c>
      <c r="L19" s="26">
        <f t="shared" si="0"/>
        <v>103.25095541401267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99.78</v>
      </c>
      <c r="H20" s="3">
        <f>(D20-G20)*10000*C20/1000000</f>
        <v>5.1000000000001933E-2</v>
      </c>
      <c r="I20" s="3">
        <f>E20-H20</f>
        <v>3.6989999999999981</v>
      </c>
      <c r="J20" s="3">
        <v>2</v>
      </c>
      <c r="K20" s="3">
        <f t="shared" si="4"/>
        <v>2</v>
      </c>
      <c r="L20" s="26">
        <f>I20*100/E20</f>
        <v>98.639999999999944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5.5206999999992346E-2</v>
      </c>
      <c r="I21" s="24">
        <f>SUM(I11:I20)</f>
        <v>58.534793000000008</v>
      </c>
      <c r="J21" s="23"/>
      <c r="K21" s="23"/>
      <c r="L21" s="29">
        <f>I21*100/E21</f>
        <v>99.905774022870801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v>191.35</v>
      </c>
      <c r="H23" s="17">
        <f>E23-I23</f>
        <v>0.15399999999999991</v>
      </c>
      <c r="I23" s="17">
        <v>1.25</v>
      </c>
      <c r="J23" s="3">
        <v>0.15</v>
      </c>
      <c r="K23" s="3">
        <f t="shared" ref="K23:K28" si="6">J23</f>
        <v>0.15</v>
      </c>
      <c r="L23" s="26">
        <f>I23*100/E23</f>
        <v>89.03133903133903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5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6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7">D25</f>
        <v>182.5</v>
      </c>
      <c r="G25" s="3">
        <v>182.51</v>
      </c>
      <c r="H25" s="3">
        <f>(D25-G25)*10000*C25/1000000</f>
        <v>-2.3399999999978719E-2</v>
      </c>
      <c r="I25" s="17">
        <f>E25-H25</f>
        <v>3.9533999999999789</v>
      </c>
      <c r="J25" s="3">
        <v>0.12</v>
      </c>
      <c r="K25" s="3">
        <f t="shared" si="6"/>
        <v>0.12</v>
      </c>
      <c r="L25" s="26">
        <f>I25*100/E25</f>
        <v>100.5954198473277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7"/>
        <v>192.5</v>
      </c>
      <c r="G26" s="3">
        <v>192.05</v>
      </c>
      <c r="H26" s="3">
        <f>(D26-G26)*10000*C26/1000000</f>
        <v>0.2924999999999926</v>
      </c>
      <c r="I26" s="17">
        <f t="shared" ref="I26:I27" si="8">E26-H26</f>
        <v>0.77750000000000741</v>
      </c>
      <c r="J26" s="3">
        <v>0.01</v>
      </c>
      <c r="K26" s="3">
        <f t="shared" si="6"/>
        <v>0.01</v>
      </c>
      <c r="L26" s="26">
        <f>I26*100/E26</f>
        <v>72.663551401869839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7"/>
        <v>179.1</v>
      </c>
      <c r="G27" s="3">
        <v>179.12</v>
      </c>
      <c r="H27" s="3">
        <f>(D27-G27)*10000*C27/1000000</f>
        <v>-1.9400000000009923E-2</v>
      </c>
      <c r="I27" s="17">
        <f t="shared" si="8"/>
        <v>1.7694000000000099</v>
      </c>
      <c r="J27" s="3">
        <v>0.14000000000000001</v>
      </c>
      <c r="K27" s="3">
        <f t="shared" si="6"/>
        <v>0.14000000000000001</v>
      </c>
      <c r="L27" s="26">
        <f t="shared" ref="L27" si="9">I27*100/E27</f>
        <v>101.10857142857199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7"/>
        <v>174.03</v>
      </c>
      <c r="G28" s="3">
        <v>174.06</v>
      </c>
      <c r="H28" s="3">
        <f>(D28-G28)*10000*C28/1000000</f>
        <v>-2.850000000000108E-2</v>
      </c>
      <c r="I28" s="17">
        <f>E28-H28</f>
        <v>1.0585000000000011</v>
      </c>
      <c r="J28" s="3">
        <v>0.18</v>
      </c>
      <c r="K28" s="3">
        <f t="shared" si="6"/>
        <v>0.18</v>
      </c>
      <c r="L28" s="26">
        <f>I28*100/E28</f>
        <v>102.76699029126223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0.52520000000000289</v>
      </c>
      <c r="I29" s="25">
        <f>SUM(I23:I28)</f>
        <v>9.9587999999999965</v>
      </c>
      <c r="J29" s="24"/>
      <c r="K29" s="24"/>
      <c r="L29" s="29">
        <f>I29*100/E29</f>
        <v>94.990461655856507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10">D31</f>
        <v>189.5</v>
      </c>
      <c r="G31" s="3">
        <v>189.45</v>
      </c>
      <c r="H31" s="17">
        <f>(D31-G31)*10000*C31/1000000</f>
        <v>2.8500000000006478E-2</v>
      </c>
      <c r="I31" s="3">
        <f>E31-H31</f>
        <v>1.1614999999999935</v>
      </c>
      <c r="J31" s="3">
        <v>0.02</v>
      </c>
      <c r="K31" s="3">
        <f>J31</f>
        <v>0.02</v>
      </c>
      <c r="L31" s="26">
        <f t="shared" ref="L31:L33" si="11">I31*100/E31</f>
        <v>97.605042016806181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10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0.02</v>
      </c>
      <c r="K32" s="3">
        <f>J32</f>
        <v>0.02</v>
      </c>
      <c r="L32" s="26">
        <f t="shared" si="11"/>
        <v>100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10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0.02</v>
      </c>
      <c r="K33" s="3">
        <f>J33</f>
        <v>0.02</v>
      </c>
      <c r="L33" s="26">
        <f t="shared" si="11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2.8500000000006478E-2</v>
      </c>
      <c r="I34" s="24">
        <f>SUM(I31:I33)</f>
        <v>4.0114999999999936</v>
      </c>
      <c r="J34" s="24"/>
      <c r="K34" s="24"/>
      <c r="L34" s="29">
        <f>I34*100/E34</f>
        <v>99.294554455445379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2">D36</f>
        <v>182.5</v>
      </c>
      <c r="G36" s="3">
        <v>181.85</v>
      </c>
      <c r="H36" s="3">
        <f>(D36-G36)*10000*C36/1000000</f>
        <v>0.43355000000000377</v>
      </c>
      <c r="I36" s="3">
        <f>E36-H36</f>
        <v>0.64644999999999631</v>
      </c>
      <c r="J36" s="3">
        <v>0.01</v>
      </c>
      <c r="K36" s="3">
        <f t="shared" ref="K36" si="13">J36</f>
        <v>0.01</v>
      </c>
      <c r="L36" s="26">
        <f t="shared" ref="L36:L38" si="14">I36*100/E36</f>
        <v>59.856481481481133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2"/>
        <v>177</v>
      </c>
      <c r="G37" s="3">
        <v>176.4</v>
      </c>
      <c r="H37" s="3">
        <f>(D37-G37)*10000*C37/1000000</f>
        <v>0.37679999999999647</v>
      </c>
      <c r="I37" s="3">
        <f>E37-H37</f>
        <v>1.0332000000000034</v>
      </c>
      <c r="J37" s="3">
        <v>0.01</v>
      </c>
      <c r="K37" s="3">
        <f>J37</f>
        <v>0.01</v>
      </c>
      <c r="L37" s="26">
        <f t="shared" si="14"/>
        <v>73.276595744681103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2"/>
        <v>175.25</v>
      </c>
      <c r="G38" s="3">
        <v>174.95</v>
      </c>
      <c r="H38" s="3">
        <f>(D38-G38)*10000*C38/1000000</f>
        <v>0.16800000000000637</v>
      </c>
      <c r="I38" s="3">
        <f>E38-H38</f>
        <v>1.0019999999999936</v>
      </c>
      <c r="J38" s="3">
        <v>0.02</v>
      </c>
      <c r="K38" s="3">
        <f>J38</f>
        <v>0.02</v>
      </c>
      <c r="L38" s="26">
        <f t="shared" si="14"/>
        <v>85.641025641025095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0.9783500000000066</v>
      </c>
      <c r="I39" s="24">
        <f>SUM(I36:I38)</f>
        <v>2.6816499999999932</v>
      </c>
      <c r="J39" s="24"/>
      <c r="K39" s="24"/>
      <c r="L39" s="29">
        <f>I39*100/E39</f>
        <v>73.269125683059926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5">D41</f>
        <v>212.5</v>
      </c>
      <c r="G41" s="3">
        <v>212.14</v>
      </c>
      <c r="H41" s="3">
        <v>0.56000000000000005</v>
      </c>
      <c r="I41" s="3">
        <f t="shared" ref="I41:I50" si="16">E41-H41</f>
        <v>1.9100000000000001</v>
      </c>
      <c r="J41" s="3">
        <v>0.15</v>
      </c>
      <c r="K41" s="3">
        <f t="shared" ref="K41:K43" si="17">J41</f>
        <v>0.15</v>
      </c>
      <c r="L41" s="26">
        <f t="shared" ref="L41:L50" si="18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5"/>
        <v>195.5</v>
      </c>
      <c r="G42" s="3">
        <v>195.51</v>
      </c>
      <c r="H42" s="3">
        <f>(D42-G42)*10000*C42/1000000</f>
        <v>-5.2999999999951801E-3</v>
      </c>
      <c r="I42" s="3">
        <f t="shared" si="16"/>
        <v>0.61529999999999518</v>
      </c>
      <c r="J42" s="3">
        <v>0.15</v>
      </c>
      <c r="K42" s="3">
        <f>J42</f>
        <v>0.15</v>
      </c>
      <c r="L42" s="26">
        <f t="shared" si="18"/>
        <v>100.8688524590156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5"/>
        <v>191.7</v>
      </c>
      <c r="G43" s="3">
        <v>191.6</v>
      </c>
      <c r="H43" s="3">
        <v>0.13</v>
      </c>
      <c r="I43" s="3">
        <f t="shared" si="16"/>
        <v>1.6099999999999999</v>
      </c>
      <c r="J43" s="3">
        <v>0.15</v>
      </c>
      <c r="K43" s="3">
        <f t="shared" si="17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5"/>
        <v>189.5</v>
      </c>
      <c r="G44" s="3">
        <v>189.51</v>
      </c>
      <c r="H44" s="3">
        <f>(D44-G44)*10000*C44/1000000</f>
        <v>-3.5299999999967899E-2</v>
      </c>
      <c r="I44" s="3">
        <f t="shared" si="16"/>
        <v>1.9652999999999679</v>
      </c>
      <c r="J44" s="3">
        <v>0.25</v>
      </c>
      <c r="K44" s="3">
        <f>J44</f>
        <v>0.25</v>
      </c>
      <c r="L44" s="26">
        <f t="shared" si="18"/>
        <v>101.82901554403979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5"/>
        <v>186</v>
      </c>
      <c r="G45" s="3">
        <v>185.78</v>
      </c>
      <c r="H45" s="3">
        <v>0.11</v>
      </c>
      <c r="I45" s="3">
        <f t="shared" si="16"/>
        <v>0.96000000000000008</v>
      </c>
      <c r="J45" s="3">
        <v>0.3</v>
      </c>
      <c r="K45" s="3">
        <f t="shared" ref="K45:K50" si="19">J45</f>
        <v>0.3</v>
      </c>
      <c r="L45" s="26">
        <f t="shared" si="18"/>
        <v>89.719626168224309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20">D46</f>
        <v>182.4</v>
      </c>
      <c r="G46" s="3">
        <v>182.4</v>
      </c>
      <c r="H46" s="3">
        <v>0</v>
      </c>
      <c r="I46" s="3">
        <f t="shared" si="16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20"/>
        <v>173</v>
      </c>
      <c r="G47" s="3">
        <v>173.02</v>
      </c>
      <c r="H47" s="3">
        <f>(D47-G47)*10000*C47/1000000</f>
        <v>-1.1600000000005934E-2</v>
      </c>
      <c r="I47" s="3">
        <f t="shared" si="16"/>
        <v>1.1416000000000057</v>
      </c>
      <c r="J47" s="3">
        <v>0.4</v>
      </c>
      <c r="K47" s="3">
        <f>J47</f>
        <v>0.4</v>
      </c>
      <c r="L47" s="26">
        <f t="shared" si="18"/>
        <v>101.02654867256688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20"/>
        <v>169</v>
      </c>
      <c r="G48" s="3">
        <v>168.95</v>
      </c>
      <c r="H48" s="3">
        <f t="shared" ref="H48:H50" si="21">(D48-G48)*10000*C48/1000000</f>
        <v>3.4000000000007725E-2</v>
      </c>
      <c r="I48" s="3">
        <f t="shared" si="16"/>
        <v>1.1659999999999922</v>
      </c>
      <c r="J48" s="3">
        <v>0.5</v>
      </c>
      <c r="K48" s="3">
        <f t="shared" si="19"/>
        <v>0.5</v>
      </c>
      <c r="L48" s="26">
        <f t="shared" si="18"/>
        <v>97.166666666666018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20"/>
        <v>163</v>
      </c>
      <c r="G49" s="3">
        <v>163.05000000000001</v>
      </c>
      <c r="H49" s="3">
        <f t="shared" si="21"/>
        <v>-5.1000000000011599E-2</v>
      </c>
      <c r="I49" s="3">
        <f t="shared" si="16"/>
        <v>2.5510000000000117</v>
      </c>
      <c r="J49" s="3">
        <v>0.5</v>
      </c>
      <c r="K49" s="3">
        <f t="shared" si="19"/>
        <v>0.5</v>
      </c>
      <c r="L49" s="26">
        <f t="shared" si="18"/>
        <v>102.04000000000046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20"/>
        <v>160.1</v>
      </c>
      <c r="G50" s="3">
        <v>160.55000000000001</v>
      </c>
      <c r="H50" s="3">
        <f t="shared" si="21"/>
        <v>-0.35100000000001336</v>
      </c>
      <c r="I50" s="3">
        <f t="shared" si="16"/>
        <v>1.6310000000000133</v>
      </c>
      <c r="J50" s="3">
        <v>0.6</v>
      </c>
      <c r="K50" s="3">
        <f t="shared" si="19"/>
        <v>0.6</v>
      </c>
      <c r="L50" s="26">
        <f t="shared" si="18"/>
        <v>127.42187500000104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0.37980000000001374</v>
      </c>
      <c r="I51" s="24">
        <f>SUM(I41:I50)</f>
        <v>15.020199999999987</v>
      </c>
      <c r="J51" s="24"/>
      <c r="K51" s="62"/>
      <c r="L51" s="29">
        <f>I51*100/E51</f>
        <v>97.533766233766144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2">D53</f>
        <v>217.9</v>
      </c>
      <c r="G53" s="3">
        <v>217.6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3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2"/>
        <v>211.5</v>
      </c>
      <c r="G54" s="3">
        <v>211.15</v>
      </c>
      <c r="H54" s="3">
        <v>0.33</v>
      </c>
      <c r="I54" s="3">
        <f>E54-H54</f>
        <v>0.69</v>
      </c>
      <c r="J54" s="3">
        <v>7.0000000000000007E-2</v>
      </c>
      <c r="K54" s="3">
        <f>J54</f>
        <v>7.0000000000000007E-2</v>
      </c>
      <c r="L54" s="26">
        <f t="shared" si="23"/>
        <v>67.647058823529406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3" t="s">
        <v>2</v>
      </c>
      <c r="D55" s="224"/>
      <c r="E55" s="224"/>
      <c r="F55" s="225" t="s">
        <v>3</v>
      </c>
      <c r="G55" s="225"/>
      <c r="H55" s="225"/>
      <c r="I55" s="225"/>
      <c r="J55" s="225"/>
      <c r="K55" s="225"/>
      <c r="L55" s="226" t="s">
        <v>4</v>
      </c>
      <c r="M55" s="227" t="s">
        <v>5</v>
      </c>
      <c r="N55" s="16"/>
      <c r="O55" s="214"/>
      <c r="P55" s="214"/>
    </row>
    <row r="56" spans="1:27" s="5" customFormat="1" ht="14.1" customHeight="1" x14ac:dyDescent="0.25">
      <c r="A56" s="58"/>
      <c r="B56" s="228" t="s">
        <v>6</v>
      </c>
      <c r="C56" s="90" t="s">
        <v>7</v>
      </c>
      <c r="D56" s="86" t="s">
        <v>8</v>
      </c>
      <c r="E56" s="229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6" t="s">
        <v>83</v>
      </c>
      <c r="L56" s="226"/>
      <c r="M56" s="227"/>
      <c r="N56" s="16"/>
      <c r="O56" s="214"/>
      <c r="P56" s="214"/>
    </row>
    <row r="57" spans="1:27" s="5" customFormat="1" ht="14.1" customHeight="1" x14ac:dyDescent="0.25">
      <c r="A57" s="58"/>
      <c r="B57" s="228"/>
      <c r="C57" s="91"/>
      <c r="D57" s="76"/>
      <c r="E57" s="230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6"/>
      <c r="L57" s="226"/>
      <c r="M57" s="227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30"/>
      <c r="F58" s="76" t="s">
        <v>17</v>
      </c>
      <c r="G58" s="88"/>
      <c r="H58" s="49"/>
      <c r="I58" s="85"/>
      <c r="J58" s="76"/>
      <c r="K58" s="226"/>
      <c r="L58" s="226"/>
      <c r="M58" s="227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1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6"/>
      <c r="L59" s="226"/>
      <c r="M59" s="227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2"/>
        <v>189.2</v>
      </c>
      <c r="G61" s="3">
        <v>188.76</v>
      </c>
      <c r="H61" s="3">
        <v>0.45</v>
      </c>
      <c r="I61" s="3">
        <f>E61-H61</f>
        <v>1.1300000000000001</v>
      </c>
      <c r="J61" s="3">
        <v>7.0000000000000007E-2</v>
      </c>
      <c r="K61" s="3">
        <f>J61</f>
        <v>7.0000000000000007E-2</v>
      </c>
      <c r="L61" s="26">
        <f t="shared" si="23"/>
        <v>71.51898734177216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2"/>
        <v>184.5</v>
      </c>
      <c r="G62" s="3">
        <v>184.22</v>
      </c>
      <c r="H62" s="3">
        <v>0.3</v>
      </c>
      <c r="I62" s="3">
        <f>E62-H62</f>
        <v>1.1499999999999999</v>
      </c>
      <c r="J62" s="3">
        <v>7.0000000000000007E-2</v>
      </c>
      <c r="K62" s="3">
        <f>J62</f>
        <v>7.0000000000000007E-2</v>
      </c>
      <c r="L62" s="26">
        <f t="shared" si="23"/>
        <v>79.310344827586206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2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2"/>
        <v>97.97</v>
      </c>
      <c r="G64" s="3">
        <v>97.89</v>
      </c>
      <c r="H64" s="3">
        <f>(D64-G64)*10000*C64/1000000</f>
        <v>9.9839999999997875E-2</v>
      </c>
      <c r="I64" s="3">
        <f>E64-H64</f>
        <v>2.4001600000000023</v>
      </c>
      <c r="J64" s="3">
        <v>0.15</v>
      </c>
      <c r="K64" s="3">
        <f>J64</f>
        <v>0.15</v>
      </c>
      <c r="L64" s="26">
        <f t="shared" si="23"/>
        <v>96.006400000000085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1.379839999999998</v>
      </c>
      <c r="I65" s="24">
        <f>I64+I62+I61+I54+I53</f>
        <v>6.290160000000002</v>
      </c>
      <c r="J65" s="24"/>
      <c r="K65" s="24"/>
      <c r="L65" s="29">
        <f>I65*100/E65</f>
        <v>67.13084311632872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4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5">D68</f>
        <v>168.8</v>
      </c>
      <c r="G68" s="3">
        <v>168.45</v>
      </c>
      <c r="H68" s="3">
        <f>(D68-G68)*10000*C68/1000000</f>
        <v>0.77000000000005009</v>
      </c>
      <c r="I68" s="3">
        <f t="shared" ref="I68" si="26">E68-H68</f>
        <v>4.0299999999999496</v>
      </c>
      <c r="J68" s="3">
        <v>0</v>
      </c>
      <c r="K68" s="3">
        <f>J68</f>
        <v>0</v>
      </c>
      <c r="L68" s="26">
        <f t="shared" ref="L68" si="27">I68*100/E68</f>
        <v>83.958333333332277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0.77000000000005009</v>
      </c>
      <c r="I69" s="24">
        <f>SUM(I68:I68)</f>
        <v>4.0299999999999496</v>
      </c>
      <c r="J69" s="25"/>
      <c r="K69" s="24"/>
      <c r="L69" s="29">
        <f>I69*100/E69</f>
        <v>83.958333333332277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150.15</v>
      </c>
      <c r="H71" s="3">
        <f>(D71-G71)*10000*C71/1000000</f>
        <v>1.2713499999999969</v>
      </c>
      <c r="I71" s="3">
        <f>E71-H71</f>
        <v>0.14865000000000306</v>
      </c>
      <c r="J71" s="38">
        <v>0</v>
      </c>
      <c r="K71" s="38">
        <f t="shared" ref="K71" si="28">J71</f>
        <v>0</v>
      </c>
      <c r="L71" s="26">
        <f t="shared" ref="L71:L73" si="29">I71*100/E71</f>
        <v>10.468309859155145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157.97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9"/>
        <v>7.5630252100840218</v>
      </c>
      <c r="M73" s="38">
        <v>0.01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6.4882470000000669</v>
      </c>
      <c r="I75" s="29">
        <f>I21+I29+I34+I39+I51+I65+I69+I71+I73</f>
        <v>100.76575299999993</v>
      </c>
      <c r="J75" s="24"/>
      <c r="K75" s="24"/>
      <c r="L75" s="24">
        <f>I75*100/E75</f>
        <v>92.484675184022549</v>
      </c>
      <c r="M75" s="62"/>
      <c r="O75" s="218"/>
      <c r="P75" s="214"/>
    </row>
    <row r="76" spans="1:16" x14ac:dyDescent="0.25">
      <c r="A76" s="93"/>
      <c r="B76" s="232" t="s">
        <v>90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30">D77</f>
        <v>176.4</v>
      </c>
      <c r="G77" s="3">
        <v>175.5</v>
      </c>
      <c r="H77" s="3">
        <f>(D77-G77)*10000*C77/1000000</f>
        <v>1.0528200000000065</v>
      </c>
      <c r="I77" s="3">
        <f>E77-H77</f>
        <v>1.3071799999999933</v>
      </c>
      <c r="J77" s="95">
        <v>0.02</v>
      </c>
      <c r="K77" s="95">
        <f>J77</f>
        <v>0.02</v>
      </c>
      <c r="L77" s="26">
        <f t="shared" ref="L77:L79" si="31">I77*100/E77</f>
        <v>55.38898305084718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30"/>
        <v>169.5</v>
      </c>
      <c r="G78" s="3">
        <v>169.26</v>
      </c>
      <c r="H78" s="3">
        <f>(D78-G78)*10000*C78/1000000</f>
        <v>0.81360000000003085</v>
      </c>
      <c r="I78" s="3">
        <f>E78-H78</f>
        <v>3.2463999999999689</v>
      </c>
      <c r="J78" s="17">
        <v>4.2000000000000003E-2</v>
      </c>
      <c r="K78" s="17">
        <f>J78</f>
        <v>4.2000000000000003E-2</v>
      </c>
      <c r="L78" s="26">
        <f t="shared" si="31"/>
        <v>79.960591133004158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30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1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2.7709200000000376</v>
      </c>
      <c r="I80" s="24">
        <f>SUM(I77:I79)</f>
        <v>4.6490799999999624</v>
      </c>
      <c r="J80" s="24"/>
      <c r="K80" s="24"/>
      <c r="L80" s="29">
        <f>I80*100/E80</f>
        <v>62.656064690026454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/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N49" activePane="bottomRight" state="frozen"/>
      <selection pane="topRight" activeCell="N1" sqref="N1"/>
      <selection pane="bottomLeft" activeCell="A10" sqref="A10"/>
      <selection pane="bottomRight" activeCell="M85" sqref="A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105"/>
      <c r="B2" s="234" t="s">
        <v>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0.5" customHeight="1" x14ac:dyDescent="0.25">
      <c r="A3" s="105"/>
      <c r="B3" s="235" t="str">
        <f>Лист1!B3</f>
        <v>станом на 11 лютого 2025р.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2.75" customHeight="1" x14ac:dyDescent="0.25">
      <c r="A4" s="106"/>
      <c r="B4" s="32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29" t="s">
        <v>4</v>
      </c>
      <c r="M4" s="245" t="s">
        <v>5</v>
      </c>
      <c r="N4" s="248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3"/>
      <c r="M5" s="246"/>
      <c r="N5" s="248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3"/>
      <c r="L6" s="243"/>
      <c r="M6" s="246"/>
      <c r="N6" s="248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3"/>
      <c r="L7" s="243"/>
      <c r="M7" s="246"/>
      <c r="N7" s="248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4"/>
      <c r="L8" s="244"/>
      <c r="M8" s="247"/>
      <c r="N8" s="248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176.85</v>
      </c>
      <c r="H11" s="3">
        <f>Лист1!H11</f>
        <v>0.4736910000000179</v>
      </c>
      <c r="I11" s="3">
        <f>E11-H11</f>
        <v>7.7663089999999819</v>
      </c>
      <c r="J11" s="3">
        <f>Лист1!J11</f>
        <v>0.35</v>
      </c>
      <c r="K11" s="3">
        <f>J11</f>
        <v>0.35</v>
      </c>
      <c r="L11" s="41">
        <f t="shared" ref="L11:L20" si="0">I11*100/E11</f>
        <v>94.251322815533754</v>
      </c>
      <c r="M11" s="122">
        <v>0.35</v>
      </c>
      <c r="N11" s="13"/>
      <c r="O11" s="13">
        <f>G11-D11</f>
        <v>-0.15000000000000568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167.52</v>
      </c>
      <c r="H12" s="3">
        <f>Лист1!H12</f>
        <v>-2.4000000000012279E-2</v>
      </c>
      <c r="I12" s="3">
        <f t="shared" ref="I12:I20" si="2">E12-H12</f>
        <v>3.4640000000000124</v>
      </c>
      <c r="J12" s="3">
        <f>Лист1!J12</f>
        <v>0.35</v>
      </c>
      <c r="K12" s="3">
        <f t="shared" ref="K12:K20" si="3">J12</f>
        <v>0.35</v>
      </c>
      <c r="L12" s="41">
        <f t="shared" si="0"/>
        <v>100.697674418605</v>
      </c>
      <c r="M12" s="122">
        <v>0.8</v>
      </c>
      <c r="N12" s="13"/>
      <c r="O12" s="13">
        <f t="shared" ref="O12:O68" si="4">G12-D12</f>
        <v>2.0000000000010232E-2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164</v>
      </c>
      <c r="H13" s="3">
        <f>Лист1!H13</f>
        <v>0</v>
      </c>
      <c r="I13" s="3">
        <f t="shared" si="2"/>
        <v>1.5</v>
      </c>
      <c r="J13" s="3">
        <f>Лист1!J13</f>
        <v>0.75</v>
      </c>
      <c r="K13" s="3">
        <f>J13</f>
        <v>0.75</v>
      </c>
      <c r="L13" s="41">
        <f t="shared" si="0"/>
        <v>100</v>
      </c>
      <c r="M13" s="122">
        <v>0.95</v>
      </c>
      <c r="N13" s="13"/>
      <c r="O13" s="13">
        <f t="shared" si="4"/>
        <v>0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157.52000000000001</v>
      </c>
      <c r="H14" s="3">
        <f>Лист1!H14</f>
        <v>-0.10768400000005508</v>
      </c>
      <c r="I14" s="3">
        <f t="shared" si="2"/>
        <v>17.067684000000057</v>
      </c>
      <c r="J14" s="3">
        <f>Лист1!J14</f>
        <v>1.5</v>
      </c>
      <c r="K14" s="3">
        <f t="shared" si="3"/>
        <v>1.5</v>
      </c>
      <c r="L14" s="41">
        <f t="shared" si="0"/>
        <v>100.63492924528335</v>
      </c>
      <c r="M14" s="122">
        <v>1.5</v>
      </c>
      <c r="N14" s="13"/>
      <c r="O14" s="13">
        <f t="shared" si="4"/>
        <v>2.0000000000010232E-2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144.44</v>
      </c>
      <c r="H15" s="3">
        <f>Лист1!H15</f>
        <v>-6.5999999999986875E-2</v>
      </c>
      <c r="I15" s="3">
        <f t="shared" si="2"/>
        <v>2.4859999999999869</v>
      </c>
      <c r="J15" s="3">
        <f>Лист1!J15</f>
        <v>1.5</v>
      </c>
      <c r="K15" s="3">
        <f t="shared" si="3"/>
        <v>1.5</v>
      </c>
      <c r="L15" s="41">
        <f t="shared" si="0"/>
        <v>102.72727272727219</v>
      </c>
      <c r="M15" s="122">
        <v>1.7</v>
      </c>
      <c r="N15" s="13"/>
      <c r="O15" s="13">
        <f t="shared" si="4"/>
        <v>3.9999999999992042E-2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142.69999999999999</v>
      </c>
      <c r="H16" s="3">
        <f>Лист1!H16</f>
        <v>3.5500000000008067E-2</v>
      </c>
      <c r="I16" s="3">
        <f t="shared" si="2"/>
        <v>1.524499999999992</v>
      </c>
      <c r="J16" s="3">
        <f>Лист1!J16</f>
        <v>1.5</v>
      </c>
      <c r="K16" s="3">
        <f t="shared" si="3"/>
        <v>1.5</v>
      </c>
      <c r="L16" s="41">
        <f t="shared" si="0"/>
        <v>97.724358974358452</v>
      </c>
      <c r="M16" s="122">
        <v>1.8</v>
      </c>
      <c r="N16" s="13"/>
      <c r="O16" s="13">
        <f t="shared" si="4"/>
        <v>-5.0000000000011369E-2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131.57</v>
      </c>
      <c r="H17" s="3">
        <f>Лист1!H17</f>
        <v>9.8100000000003712E-2</v>
      </c>
      <c r="I17" s="3">
        <f t="shared" si="2"/>
        <v>3.1718999999999964</v>
      </c>
      <c r="J17" s="3">
        <f>Лист1!J17</f>
        <v>4.04</v>
      </c>
      <c r="K17" s="3">
        <f t="shared" si="3"/>
        <v>4.04</v>
      </c>
      <c r="L17" s="41">
        <f t="shared" si="0"/>
        <v>96.999999999999901</v>
      </c>
      <c r="M17" s="122">
        <v>2.25</v>
      </c>
      <c r="N17" s="13"/>
      <c r="O17" s="13">
        <f t="shared" si="4"/>
        <v>-3.0000000000001137E-2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127.25</v>
      </c>
      <c r="H18" s="3">
        <f>Лист1!H18</f>
        <v>0.10500000000000398</v>
      </c>
      <c r="I18" s="3">
        <f t="shared" si="2"/>
        <v>1.644999999999996</v>
      </c>
      <c r="J18" s="3">
        <f>Лист1!J18</f>
        <v>4.76</v>
      </c>
      <c r="K18" s="3">
        <f t="shared" si="3"/>
        <v>4.76</v>
      </c>
      <c r="L18" s="41">
        <f t="shared" si="0"/>
        <v>93.999999999999773</v>
      </c>
      <c r="M18" s="122">
        <v>2.2999999999999998</v>
      </c>
      <c r="N18" s="13"/>
      <c r="O18" s="13">
        <f t="shared" si="4"/>
        <v>-0.15000000000000568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113.98</v>
      </c>
      <c r="H19" s="3">
        <f>Лист1!H19</f>
        <v>-0.51039999999998908</v>
      </c>
      <c r="I19" s="3">
        <f t="shared" si="2"/>
        <v>16.210399999999989</v>
      </c>
      <c r="J19" s="3">
        <f>Лист1!J19</f>
        <v>2.8</v>
      </c>
      <c r="K19" s="3">
        <f>J19</f>
        <v>2.8</v>
      </c>
      <c r="L19" s="41">
        <f t="shared" si="0"/>
        <v>103.25095541401267</v>
      </c>
      <c r="M19" s="122">
        <v>2.4500000000000002</v>
      </c>
      <c r="N19" s="13"/>
      <c r="O19" s="13">
        <f t="shared" si="4"/>
        <v>7.9999999999998295E-2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99.78</v>
      </c>
      <c r="H20" s="3">
        <f>Лист1!H20</f>
        <v>5.1000000000001933E-2</v>
      </c>
      <c r="I20" s="3">
        <f t="shared" si="2"/>
        <v>3.6989999999999981</v>
      </c>
      <c r="J20" s="3">
        <f>Лист1!J20</f>
        <v>2</v>
      </c>
      <c r="K20" s="3">
        <f t="shared" si="3"/>
        <v>2</v>
      </c>
      <c r="L20" s="41">
        <f t="shared" si="0"/>
        <v>98.639999999999944</v>
      </c>
      <c r="M20" s="122">
        <v>2.5</v>
      </c>
      <c r="N20" s="13"/>
      <c r="O20" s="13">
        <f t="shared" si="4"/>
        <v>-3.0000000000001137E-2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5.5206999999992346E-2</v>
      </c>
      <c r="I21" s="24">
        <f>SUM(I11:I20)</f>
        <v>58.534793000000008</v>
      </c>
      <c r="J21" s="23"/>
      <c r="K21" s="23"/>
      <c r="L21" s="29">
        <f>I21*100/E21</f>
        <v>99.905774022870801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191.35</v>
      </c>
      <c r="H23" s="3">
        <f>Лист1!H23</f>
        <v>0.15399999999999991</v>
      </c>
      <c r="I23" s="3">
        <f t="shared" ref="I23:I28" si="6">E23-H23</f>
        <v>1.25</v>
      </c>
      <c r="J23" s="3">
        <f>Лист1!J23</f>
        <v>0.15</v>
      </c>
      <c r="K23" s="3">
        <f t="shared" ref="K23:K28" si="7">J23</f>
        <v>0.15</v>
      </c>
      <c r="L23" s="41">
        <f>I23*100/E23</f>
        <v>89.03133903133903</v>
      </c>
      <c r="M23" s="122">
        <v>0.15</v>
      </c>
      <c r="N23" s="13"/>
      <c r="O23" s="13">
        <f t="shared" si="4"/>
        <v>-0.26000000000001933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182.51</v>
      </c>
      <c r="H25" s="3">
        <f>Лист1!H25</f>
        <v>-2.3399999999978719E-2</v>
      </c>
      <c r="I25" s="3">
        <f t="shared" si="6"/>
        <v>3.9533999999999789</v>
      </c>
      <c r="J25" s="3">
        <f>Лист1!J25</f>
        <v>0.12</v>
      </c>
      <c r="K25" s="3">
        <f t="shared" si="7"/>
        <v>0.12</v>
      </c>
      <c r="L25" s="41">
        <f t="shared" ref="L25:L27" si="9">I25*100/E25</f>
        <v>100.5954198473277</v>
      </c>
      <c r="M25" s="122">
        <v>0.21</v>
      </c>
      <c r="N25" s="13"/>
      <c r="O25" s="13">
        <f t="shared" si="4"/>
        <v>9.9999999999909051E-3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192.05</v>
      </c>
      <c r="H26" s="3">
        <f>Лист1!H26</f>
        <v>0.2924999999999926</v>
      </c>
      <c r="I26" s="3">
        <f t="shared" si="6"/>
        <v>0.77750000000000741</v>
      </c>
      <c r="J26" s="3">
        <f>Лист1!J26</f>
        <v>0.01</v>
      </c>
      <c r="K26" s="3">
        <f t="shared" si="7"/>
        <v>0.01</v>
      </c>
      <c r="L26" s="41">
        <f t="shared" si="9"/>
        <v>72.663551401869839</v>
      </c>
      <c r="M26" s="122">
        <v>0.01</v>
      </c>
      <c r="N26" s="13"/>
      <c r="O26" s="13">
        <f t="shared" si="4"/>
        <v>-0.44999999999998863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179.12</v>
      </c>
      <c r="H27" s="3">
        <f>Лист1!H27</f>
        <v>-1.9400000000009923E-2</v>
      </c>
      <c r="I27" s="3">
        <f t="shared" si="6"/>
        <v>1.7694000000000099</v>
      </c>
      <c r="J27" s="3">
        <f>Лист1!J27</f>
        <v>0.14000000000000001</v>
      </c>
      <c r="K27" s="3">
        <f t="shared" si="7"/>
        <v>0.14000000000000001</v>
      </c>
      <c r="L27" s="41">
        <f t="shared" si="9"/>
        <v>101.10857142857199</v>
      </c>
      <c r="M27" s="122">
        <v>0.22</v>
      </c>
      <c r="N27" s="13"/>
      <c r="O27" s="13">
        <f t="shared" si="4"/>
        <v>2.0000000000010232E-2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174.06</v>
      </c>
      <c r="H28" s="3">
        <f>Лист1!H28</f>
        <v>-2.850000000000108E-2</v>
      </c>
      <c r="I28" s="3">
        <f t="shared" si="6"/>
        <v>1.0585000000000011</v>
      </c>
      <c r="J28" s="3">
        <f>Лист1!J28</f>
        <v>0.18</v>
      </c>
      <c r="K28" s="138">
        <f t="shared" si="7"/>
        <v>0.18</v>
      </c>
      <c r="L28" s="41">
        <f>I28*100/E28</f>
        <v>102.76699029126223</v>
      </c>
      <c r="M28" s="122">
        <v>0.26</v>
      </c>
      <c r="N28" s="13"/>
      <c r="O28" s="13">
        <f t="shared" si="4"/>
        <v>3.0000000000001137E-2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0.52520000000000289</v>
      </c>
      <c r="I29" s="24">
        <f>I23+I24+I25+I26+I27+I28</f>
        <v>9.9587999999999965</v>
      </c>
      <c r="J29" s="24"/>
      <c r="K29" s="24"/>
      <c r="L29" s="29">
        <f>I29*100/E29</f>
        <v>94.990461655856507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189.45</v>
      </c>
      <c r="H31" s="3">
        <f>Лист1!H31</f>
        <v>2.8500000000006478E-2</v>
      </c>
      <c r="I31" s="3">
        <f>E31-H31</f>
        <v>1.1614999999999935</v>
      </c>
      <c r="J31" s="3">
        <f>Лист1!J31</f>
        <v>0.02</v>
      </c>
      <c r="K31" s="3">
        <f>J31</f>
        <v>0.02</v>
      </c>
      <c r="L31" s="41">
        <f t="shared" ref="L31:L33" si="11">I31*100/E31</f>
        <v>97.605042016806181</v>
      </c>
      <c r="M31" s="122">
        <v>0.05</v>
      </c>
      <c r="N31" s="13"/>
      <c r="O31" s="13">
        <f t="shared" si="4"/>
        <v>-5.0000000000011369E-2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0.02</v>
      </c>
      <c r="K32" s="3">
        <f>J32</f>
        <v>0.02</v>
      </c>
      <c r="L32" s="41">
        <f t="shared" si="11"/>
        <v>100</v>
      </c>
      <c r="M32" s="122">
        <v>0.06</v>
      </c>
      <c r="N32" s="13"/>
      <c r="O32" s="13">
        <f t="shared" si="4"/>
        <v>0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0.02</v>
      </c>
      <c r="K33" s="138">
        <f>J33</f>
        <v>0.02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2.8500000000006478E-2</v>
      </c>
      <c r="I34" s="24">
        <f>SUM(I31:I33)</f>
        <v>4.0114999999999936</v>
      </c>
      <c r="J34" s="24"/>
      <c r="K34" s="24"/>
      <c r="L34" s="29">
        <f>I34*100/E34</f>
        <v>99.294554455445379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181.85</v>
      </c>
      <c r="H36" s="3">
        <f>Лист1!H36</f>
        <v>0.43355000000000377</v>
      </c>
      <c r="I36" s="3">
        <f>E36-H36</f>
        <v>0.64644999999999631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59.856481481481133</v>
      </c>
      <c r="M36" s="55">
        <v>0.04</v>
      </c>
      <c r="N36" s="13"/>
      <c r="O36" s="13">
        <f t="shared" si="4"/>
        <v>-0.65000000000000568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176.4</v>
      </c>
      <c r="H37" s="3">
        <f>Лист1!H37</f>
        <v>0.37679999999999647</v>
      </c>
      <c r="I37" s="3">
        <f>E37-H37</f>
        <v>1.0332000000000034</v>
      </c>
      <c r="J37" s="3">
        <f>Лист1!J37</f>
        <v>0.01</v>
      </c>
      <c r="K37" s="133">
        <f>J37</f>
        <v>0.01</v>
      </c>
      <c r="L37" s="41">
        <f t="shared" si="14"/>
        <v>73.276595744681103</v>
      </c>
      <c r="M37" s="55">
        <v>0.05</v>
      </c>
      <c r="N37" s="13"/>
      <c r="O37" s="13">
        <f t="shared" si="4"/>
        <v>-0.59999999999999432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174.95</v>
      </c>
      <c r="H38" s="3">
        <f>Лист1!H38</f>
        <v>0.16800000000000637</v>
      </c>
      <c r="I38" s="3">
        <f>E38-H38</f>
        <v>1.0019999999999936</v>
      </c>
      <c r="J38" s="3">
        <f>Лист1!J38</f>
        <v>0.02</v>
      </c>
      <c r="K38" s="133">
        <f>J38</f>
        <v>0.02</v>
      </c>
      <c r="L38" s="41">
        <f t="shared" si="14"/>
        <v>85.641025641025095</v>
      </c>
      <c r="M38" s="55">
        <v>0.06</v>
      </c>
      <c r="N38" s="13"/>
      <c r="O38" s="13">
        <f t="shared" si="4"/>
        <v>-0.30000000000001137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0.9783500000000066</v>
      </c>
      <c r="I39" s="151">
        <f>SUM(I36:I38)</f>
        <v>2.6816499999999932</v>
      </c>
      <c r="J39" s="24"/>
      <c r="K39" s="152"/>
      <c r="L39" s="29">
        <f>I39*100/E39</f>
        <v>73.269125683059926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0.15</v>
      </c>
      <c r="K41" s="3">
        <f t="shared" ref="K41:K43" si="16">J41</f>
        <v>0.15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195.51</v>
      </c>
      <c r="H42" s="3">
        <f>Лист1!H42</f>
        <v>-5.2999999999951801E-3</v>
      </c>
      <c r="I42" s="3">
        <f t="shared" ref="I42:I50" si="18">E42-H42</f>
        <v>0.61529999999999518</v>
      </c>
      <c r="J42" s="3">
        <f>Лист1!J42</f>
        <v>0.15</v>
      </c>
      <c r="K42" s="3">
        <f>J42</f>
        <v>0.15</v>
      </c>
      <c r="L42" s="41">
        <f t="shared" si="17"/>
        <v>100.8688524590156</v>
      </c>
      <c r="M42" s="122">
        <v>0.15</v>
      </c>
      <c r="N42" s="13"/>
      <c r="O42" s="13">
        <f t="shared" si="4"/>
        <v>9.9999999999909051E-3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189.51</v>
      </c>
      <c r="H44" s="3">
        <f>Лист1!H44</f>
        <v>-3.5299999999967899E-2</v>
      </c>
      <c r="I44" s="3">
        <f t="shared" si="18"/>
        <v>1.9652999999999679</v>
      </c>
      <c r="J44" s="3">
        <f>Лист1!J44</f>
        <v>0.25</v>
      </c>
      <c r="K44" s="3">
        <f>J44</f>
        <v>0.25</v>
      </c>
      <c r="L44" s="41">
        <f t="shared" si="17"/>
        <v>101.82901554403979</v>
      </c>
      <c r="M44" s="122">
        <v>0.2</v>
      </c>
      <c r="N44" s="13"/>
      <c r="O44" s="13">
        <f t="shared" si="4"/>
        <v>9.9999999999909051E-3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185.78</v>
      </c>
      <c r="H45" s="133">
        <f>Лист1!H45</f>
        <v>0.11</v>
      </c>
      <c r="I45" s="133">
        <f t="shared" si="18"/>
        <v>0.96000000000000008</v>
      </c>
      <c r="J45" s="133">
        <f>Лист1!J45</f>
        <v>0.3</v>
      </c>
      <c r="K45" s="133">
        <f t="shared" ref="K45:K50" si="20">J45</f>
        <v>0.3</v>
      </c>
      <c r="L45" s="161">
        <f t="shared" si="17"/>
        <v>89.719626168224309</v>
      </c>
      <c r="M45" s="162">
        <v>0.25</v>
      </c>
      <c r="N45" s="13"/>
      <c r="O45" s="13">
        <f t="shared" si="4"/>
        <v>-0.21999999999999886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173.02</v>
      </c>
      <c r="H47" s="3">
        <f>Лист1!H47</f>
        <v>-1.1600000000005934E-2</v>
      </c>
      <c r="I47" s="3">
        <f t="shared" si="18"/>
        <v>1.1416000000000057</v>
      </c>
      <c r="J47" s="3">
        <f>Лист1!J47</f>
        <v>0.4</v>
      </c>
      <c r="K47" s="3">
        <f>J47</f>
        <v>0.4</v>
      </c>
      <c r="L47" s="41">
        <f t="shared" si="17"/>
        <v>101.02654867256688</v>
      </c>
      <c r="M47" s="122">
        <v>0.35</v>
      </c>
      <c r="N47" s="13"/>
      <c r="O47" s="13">
        <f t="shared" si="4"/>
        <v>2.0000000000010232E-2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168.95</v>
      </c>
      <c r="H48" s="3">
        <f>Лист1!H48</f>
        <v>3.4000000000007725E-2</v>
      </c>
      <c r="I48" s="3">
        <f t="shared" si="18"/>
        <v>1.1659999999999922</v>
      </c>
      <c r="J48" s="3">
        <f>Лист1!J48</f>
        <v>0.5</v>
      </c>
      <c r="K48" s="3">
        <f t="shared" si="20"/>
        <v>0.5</v>
      </c>
      <c r="L48" s="41">
        <f t="shared" si="17"/>
        <v>97.166666666666018</v>
      </c>
      <c r="M48" s="122">
        <v>0.4</v>
      </c>
      <c r="N48" s="13"/>
      <c r="O48" s="13">
        <f t="shared" si="4"/>
        <v>-5.0000000000011369E-2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163.05000000000001</v>
      </c>
      <c r="H49" s="3">
        <f>Лист1!H49</f>
        <v>-5.1000000000011599E-2</v>
      </c>
      <c r="I49" s="3">
        <f t="shared" si="18"/>
        <v>2.5510000000000117</v>
      </c>
      <c r="J49" s="3">
        <f>Лист1!J49</f>
        <v>0.5</v>
      </c>
      <c r="K49" s="3">
        <f t="shared" si="20"/>
        <v>0.5</v>
      </c>
      <c r="L49" s="41">
        <f t="shared" si="17"/>
        <v>102.04000000000046</v>
      </c>
      <c r="M49" s="122">
        <v>0.45</v>
      </c>
      <c r="N49" s="13"/>
      <c r="O49" s="13">
        <f t="shared" si="4"/>
        <v>5.0000000000011369E-2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160.55000000000001</v>
      </c>
      <c r="H50" s="3">
        <f>Лист1!H50</f>
        <v>-0.35100000000001336</v>
      </c>
      <c r="I50" s="3">
        <f t="shared" si="18"/>
        <v>1.6310000000000133</v>
      </c>
      <c r="J50" s="3">
        <f>Лист1!J50</f>
        <v>0.6</v>
      </c>
      <c r="K50" s="138">
        <f t="shared" si="20"/>
        <v>0.6</v>
      </c>
      <c r="L50" s="41">
        <f t="shared" si="17"/>
        <v>127.42187500000104</v>
      </c>
      <c r="M50" s="122">
        <v>0.5</v>
      </c>
      <c r="N50" s="13"/>
      <c r="O50" s="13">
        <f t="shared" si="4"/>
        <v>0.45000000000001705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0.37980000000001374</v>
      </c>
      <c r="I51" s="24">
        <f>I41+I42+I43+I44+I45+I46+I47+I48+I49+I50</f>
        <v>15.020199999999987</v>
      </c>
      <c r="J51" s="24"/>
      <c r="K51" s="166"/>
      <c r="L51" s="29">
        <f>I51*100/E51</f>
        <v>97.533766233766144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-0.30000000000001137</v>
      </c>
      <c r="Q53" s="5">
        <v>1.1200000000000001</v>
      </c>
    </row>
    <row r="54" spans="1:20" s="5" customFormat="1" ht="14.1" customHeight="1" x14ac:dyDescent="0.25">
      <c r="A54" s="106"/>
      <c r="B54" s="32"/>
      <c r="C54" s="236" t="s">
        <v>2</v>
      </c>
      <c r="D54" s="237"/>
      <c r="E54" s="238"/>
      <c r="F54" s="239" t="s">
        <v>3</v>
      </c>
      <c r="G54" s="240"/>
      <c r="H54" s="241"/>
      <c r="I54" s="241"/>
      <c r="J54" s="241"/>
      <c r="K54" s="242"/>
      <c r="L54" s="229" t="s">
        <v>4</v>
      </c>
      <c r="M54" s="245" t="s">
        <v>5</v>
      </c>
      <c r="N54" s="13"/>
      <c r="O54" s="13"/>
    </row>
    <row r="55" spans="1:20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3"/>
      <c r="M55" s="246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3"/>
      <c r="L56" s="243"/>
      <c r="M56" s="246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3"/>
      <c r="L57" s="243"/>
      <c r="M57" s="246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4"/>
      <c r="L58" s="244"/>
      <c r="M58" s="247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211.15</v>
      </c>
      <c r="H60" s="3">
        <f>Лист1!H54</f>
        <v>0.33</v>
      </c>
      <c r="I60" s="3">
        <f>E60-H60</f>
        <v>0.69</v>
      </c>
      <c r="J60" s="3">
        <f>Лист1!J54</f>
        <v>7.0000000000000007E-2</v>
      </c>
      <c r="K60" s="3">
        <f>J60</f>
        <v>7.0000000000000007E-2</v>
      </c>
      <c r="L60" s="41">
        <f t="shared" si="22"/>
        <v>67.647058823529406</v>
      </c>
      <c r="M60" s="122">
        <v>0.04</v>
      </c>
      <c r="N60" s="13"/>
      <c r="O60" s="13">
        <f t="shared" si="4"/>
        <v>-0.34999999999999432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188.76</v>
      </c>
      <c r="H61" s="3">
        <f>Лист1!H61</f>
        <v>0.45</v>
      </c>
      <c r="I61" s="3">
        <f>E61-H61</f>
        <v>1.1300000000000001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71.51898734177216</v>
      </c>
      <c r="M61" s="122">
        <v>0.06</v>
      </c>
      <c r="N61" s="13"/>
      <c r="O61" s="13">
        <f t="shared" si="4"/>
        <v>-0.43999999999999773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184.22</v>
      </c>
      <c r="H62" s="3">
        <f>Лист1!H62</f>
        <v>0.3</v>
      </c>
      <c r="I62" s="3">
        <f>E62-H62</f>
        <v>1.1499999999999999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79.310344827586206</v>
      </c>
      <c r="M62" s="122">
        <v>7.0000000000000007E-2</v>
      </c>
      <c r="N62" s="13"/>
      <c r="O62" s="13">
        <f t="shared" si="4"/>
        <v>-0.28000000000000114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97.89</v>
      </c>
      <c r="H64" s="3">
        <f>Лист1!H64</f>
        <v>9.9839999999997875E-2</v>
      </c>
      <c r="I64" s="3">
        <f>E64-H64</f>
        <v>2.4001600000000023</v>
      </c>
      <c r="J64" s="3">
        <f>Лист1!J64</f>
        <v>0.15</v>
      </c>
      <c r="K64" s="3">
        <f>J64</f>
        <v>0.15</v>
      </c>
      <c r="L64" s="41">
        <f t="shared" si="22"/>
        <v>96.006400000000085</v>
      </c>
      <c r="M64" s="122">
        <v>0.15</v>
      </c>
      <c r="N64" s="13"/>
      <c r="O64" s="13">
        <f t="shared" si="4"/>
        <v>-7.9999999999998295E-2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1.379839999999998</v>
      </c>
      <c r="I65" s="24">
        <f>I53+I60+I61+I62+I64</f>
        <v>6.290160000000002</v>
      </c>
      <c r="J65" s="24"/>
      <c r="K65" s="24"/>
      <c r="L65" s="29">
        <f>I65*100/E65</f>
        <v>67.130843116328734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168.45</v>
      </c>
      <c r="H68" s="3">
        <f>Лист1!H68</f>
        <v>0.77000000000005009</v>
      </c>
      <c r="I68" s="3">
        <f t="shared" si="24"/>
        <v>4.0299999999999496</v>
      </c>
      <c r="J68" s="3">
        <f>Лист1!J68</f>
        <v>0</v>
      </c>
      <c r="K68" s="3">
        <f>J68</f>
        <v>0</v>
      </c>
      <c r="L68" s="41">
        <f t="shared" ref="L68" si="25">I68*100/E68</f>
        <v>83.958333333332277</v>
      </c>
      <c r="M68" s="122">
        <v>7.0000000000000007E-2</v>
      </c>
      <c r="N68" s="13"/>
      <c r="O68" s="13">
        <f t="shared" si="4"/>
        <v>-0.35000000000002274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1.0400000000000502</v>
      </c>
      <c r="I69" s="24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150.15</v>
      </c>
      <c r="H71" s="3">
        <f>Лист1!H71</f>
        <v>1.2713499999999969</v>
      </c>
      <c r="I71" s="3">
        <f>E71-H71</f>
        <v>0.14865000000000306</v>
      </c>
      <c r="J71" s="38">
        <f>Лист1!J71</f>
        <v>0</v>
      </c>
      <c r="K71" s="38">
        <f t="shared" ref="K71" si="27">J71</f>
        <v>0</v>
      </c>
      <c r="L71" s="41">
        <f>I71*100/E71</f>
        <v>10.468309859155145</v>
      </c>
      <c r="M71" s="174">
        <v>0.05</v>
      </c>
      <c r="N71" s="13"/>
      <c r="O71" s="13">
        <f t="shared" si="26"/>
        <v>-2.3499999999999943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157.97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-2.0300000000000011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97.22</v>
      </c>
      <c r="H75" s="201">
        <f>(D75-G75)*10000*C75/1000000</f>
        <v>-3.4999999999993037E-2</v>
      </c>
      <c r="I75" s="3">
        <f>E75-H75</f>
        <v>1.694999999999993</v>
      </c>
      <c r="J75" s="201">
        <v>0.15</v>
      </c>
      <c r="K75" s="201">
        <f>J75</f>
        <v>0.15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139.19999999999999</v>
      </c>
      <c r="H77" s="201">
        <v>0</v>
      </c>
      <c r="I77" s="3">
        <f>E77-H77</f>
        <v>2.16</v>
      </c>
      <c r="J77" s="201">
        <v>7.0000000000000007E-2</v>
      </c>
      <c r="K77" s="201">
        <f>J77</f>
        <v>7.0000000000000007E-2</v>
      </c>
      <c r="L77" s="211">
        <v>98</v>
      </c>
      <c r="M77" s="200">
        <v>94</v>
      </c>
      <c r="N77" s="13"/>
      <c r="O77" s="13">
        <f t="shared" si="26"/>
        <v>0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6.7232470000000735</v>
      </c>
      <c r="I79" s="24">
        <f>I21+I29+I34+I39+I51+I65+I67+I68+I71+I73+I77+I75</f>
        <v>105.45075299999992</v>
      </c>
      <c r="J79" s="24"/>
      <c r="K79" s="24"/>
      <c r="L79" s="29">
        <f>I79*100/E79</f>
        <v>92.603011222930519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32" t="s">
        <v>90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175.5</v>
      </c>
      <c r="H81" s="3">
        <f>(D81-G81)*10000*C81/1000000</f>
        <v>1.0528200000000065</v>
      </c>
      <c r="I81" s="3">
        <f>E81-H81</f>
        <v>1.3071799999999933</v>
      </c>
      <c r="J81" s="95">
        <f>Лист1!J77</f>
        <v>0.02</v>
      </c>
      <c r="K81" s="95">
        <f>J81</f>
        <v>0.02</v>
      </c>
      <c r="L81" s="26">
        <f>I81*100/E81</f>
        <v>55.38898305084718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169.26</v>
      </c>
      <c r="H82" s="3">
        <f>(D82-G82)*10000*C82/1000000</f>
        <v>0.81360000000003085</v>
      </c>
      <c r="I82" s="3">
        <f>E82-H82</f>
        <v>3.2463999999999689</v>
      </c>
      <c r="J82" s="17">
        <f>Лист1!J78</f>
        <v>4.2000000000000003E-2</v>
      </c>
      <c r="K82" s="17">
        <f>J82</f>
        <v>4.2000000000000003E-2</v>
      </c>
      <c r="L82" s="26">
        <f>I82*100/E82</f>
        <v>79.960591133004158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2.7709200000000376</v>
      </c>
      <c r="I84" s="24">
        <f>SUM(I81:I83)</f>
        <v>4.6490799999999624</v>
      </c>
      <c r="J84" s="24"/>
      <c r="K84" s="24"/>
      <c r="L84" s="29">
        <f>I84*100/E84</f>
        <v>62.656064690026454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96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2025-02-11T09:11:01Z</cp:lastPrinted>
  <dcterms:created xsi:type="dcterms:W3CDTF">2023-05-23T07:28:04Z</dcterms:created>
  <dcterms:modified xsi:type="dcterms:W3CDTF">2025-02-11T09:11:41Z</dcterms:modified>
</cp:coreProperties>
</file>