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105" windowWidth="9810" windowHeight="1276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Лист1!$A$1:$M$76</definedName>
  </definedNames>
  <calcPr calcId="145621"/>
</workbook>
</file>

<file path=xl/calcChain.xml><?xml version="1.0" encoding="utf-8"?>
<calcChain xmlns="http://schemas.openxmlformats.org/spreadsheetml/2006/main">
  <c r="C75" i="1" l="1"/>
  <c r="C69" i="1"/>
  <c r="C65" i="1"/>
  <c r="C51" i="1"/>
  <c r="C39" i="1"/>
  <c r="C34" i="1"/>
  <c r="C29" i="1"/>
  <c r="C21" i="1"/>
  <c r="E65" i="1"/>
  <c r="E65" i="4"/>
  <c r="T62" i="4"/>
  <c r="S61" i="4"/>
  <c r="E29" i="4"/>
  <c r="E21" i="4"/>
  <c r="C79" i="4"/>
  <c r="E84" i="4"/>
  <c r="C84" i="4"/>
  <c r="E39" i="4"/>
  <c r="E34" i="4"/>
  <c r="E69" i="4"/>
  <c r="C69" i="4"/>
  <c r="C65" i="4"/>
  <c r="C51" i="4"/>
  <c r="C39" i="4"/>
  <c r="C34" i="4"/>
  <c r="C29" i="4"/>
  <c r="C21" i="4"/>
  <c r="I67" i="1" l="1"/>
  <c r="L67" i="1" s="1"/>
  <c r="F63" i="1"/>
  <c r="F63" i="4"/>
  <c r="O63" i="4"/>
  <c r="H75" i="4" l="1"/>
  <c r="H71" i="1"/>
  <c r="H71" i="4" s="1"/>
  <c r="H73" i="4"/>
  <c r="H42" i="1" l="1"/>
  <c r="H38" i="1"/>
  <c r="Q65" i="4" l="1"/>
  <c r="E51" i="1"/>
  <c r="E51" i="4"/>
  <c r="K75" i="4"/>
  <c r="I75" i="4"/>
  <c r="F75" i="4"/>
  <c r="H44" i="1" l="1"/>
  <c r="K18" i="1"/>
  <c r="K15" i="1" l="1"/>
  <c r="J83" i="4" l="1"/>
  <c r="J82" i="4"/>
  <c r="K82" i="4" s="1"/>
  <c r="J81" i="4"/>
  <c r="K81" i="4" s="1"/>
  <c r="G83" i="4"/>
  <c r="H83" i="4" s="1"/>
  <c r="G82" i="4"/>
  <c r="H82" i="4" s="1"/>
  <c r="G81" i="4"/>
  <c r="H81" i="4" s="1"/>
  <c r="I81" i="4" s="1"/>
  <c r="L81" i="4" s="1"/>
  <c r="F83" i="4"/>
  <c r="F82" i="4"/>
  <c r="F81" i="4"/>
  <c r="K78" i="1"/>
  <c r="H78" i="1"/>
  <c r="I78" i="1" s="1"/>
  <c r="L78" i="1" s="1"/>
  <c r="E80" i="1"/>
  <c r="H79" i="1"/>
  <c r="I79" i="1" s="1"/>
  <c r="L79" i="1" s="1"/>
  <c r="F79" i="1"/>
  <c r="F78" i="1"/>
  <c r="K77" i="1"/>
  <c r="H77" i="1"/>
  <c r="F77" i="1"/>
  <c r="I82" i="4" l="1"/>
  <c r="H84" i="4"/>
  <c r="H80" i="1"/>
  <c r="I77" i="1"/>
  <c r="I80" i="1" s="1"/>
  <c r="L80" i="1" s="1"/>
  <c r="I83" i="4"/>
  <c r="L83" i="4" s="1"/>
  <c r="L82" i="4" l="1"/>
  <c r="I84" i="4"/>
  <c r="L84" i="4" s="1"/>
  <c r="L77" i="1"/>
  <c r="K77" i="4"/>
  <c r="H32" i="1" l="1"/>
  <c r="E39" i="1"/>
  <c r="E34" i="1"/>
  <c r="E29" i="1"/>
  <c r="E21" i="1"/>
  <c r="E79" i="4" l="1"/>
  <c r="H26" i="1"/>
  <c r="H25" i="1"/>
  <c r="H23" i="1" l="1"/>
  <c r="H24" i="1" l="1"/>
  <c r="I25" i="1" l="1"/>
  <c r="H36" i="1" l="1"/>
  <c r="H31" i="1"/>
  <c r="H28" i="1"/>
  <c r="H27" i="1"/>
  <c r="H19" i="1"/>
  <c r="H11" i="1"/>
  <c r="H18" i="1"/>
  <c r="H29" i="1" l="1"/>
  <c r="I43" i="1"/>
  <c r="H47" i="1" l="1"/>
  <c r="I44" i="1" l="1"/>
  <c r="I77" i="4" l="1"/>
  <c r="K47" i="1" l="1"/>
  <c r="G11" i="4" l="1"/>
  <c r="K13" i="1" l="1"/>
  <c r="K12" i="1"/>
  <c r="H20" i="1" l="1"/>
  <c r="I45" i="1" l="1"/>
  <c r="I41" i="1"/>
  <c r="I73" i="1"/>
  <c r="I71" i="1"/>
  <c r="E69" i="1"/>
  <c r="E75" i="1" s="1"/>
  <c r="I20" i="1" l="1"/>
  <c r="L20" i="1" s="1"/>
  <c r="I46" i="1"/>
  <c r="H64" i="1"/>
  <c r="H65" i="1" s="1"/>
  <c r="H37" i="1" l="1"/>
  <c r="I42" i="1" l="1"/>
  <c r="L25" i="1"/>
  <c r="I28" i="1"/>
  <c r="I27" i="1" l="1"/>
  <c r="H14" i="1" l="1"/>
  <c r="H17" i="1" l="1"/>
  <c r="H15" i="1"/>
  <c r="H33" i="1"/>
  <c r="H34" i="1" s="1"/>
  <c r="I26" i="1" l="1"/>
  <c r="L26" i="1" l="1"/>
  <c r="I29" i="1"/>
  <c r="L29" i="1" s="1"/>
  <c r="L23" i="1"/>
  <c r="H50" i="1" l="1"/>
  <c r="H49" i="1"/>
  <c r="I49" i="1" s="1"/>
  <c r="H48" i="1"/>
  <c r="I47" i="1"/>
  <c r="H39" i="1"/>
  <c r="H16" i="1"/>
  <c r="H13" i="1"/>
  <c r="H12" i="1"/>
  <c r="H21" i="1" l="1"/>
  <c r="I50" i="1"/>
  <c r="H51" i="1"/>
  <c r="I48" i="1"/>
  <c r="I51" i="1" l="1"/>
  <c r="L51" i="1" s="1"/>
  <c r="K25" i="1"/>
  <c r="K49" i="1" l="1"/>
  <c r="I12" i="1"/>
  <c r="L12" i="1" s="1"/>
  <c r="I13" i="1" l="1"/>
  <c r="L13" i="1" s="1"/>
  <c r="H68" i="1" l="1"/>
  <c r="K14" i="1"/>
  <c r="O79" i="4" l="1"/>
  <c r="O78" i="4"/>
  <c r="O77" i="4"/>
  <c r="O76" i="4"/>
  <c r="O72" i="4"/>
  <c r="O70" i="4"/>
  <c r="O69" i="4"/>
  <c r="O67" i="4"/>
  <c r="O66" i="4"/>
  <c r="O65" i="4"/>
  <c r="O52" i="4"/>
  <c r="O51" i="4"/>
  <c r="O40" i="4"/>
  <c r="O39" i="4"/>
  <c r="O35" i="4"/>
  <c r="O34" i="4"/>
  <c r="O30" i="4"/>
  <c r="O29" i="4"/>
  <c r="O22" i="4"/>
  <c r="O21" i="4"/>
  <c r="J68" i="4" l="1"/>
  <c r="J11" i="4"/>
  <c r="H68" i="4"/>
  <c r="H69" i="4" s="1"/>
  <c r="H61" i="4"/>
  <c r="H60" i="4"/>
  <c r="H53" i="4"/>
  <c r="H50" i="4"/>
  <c r="H49" i="4"/>
  <c r="H47" i="4"/>
  <c r="H46" i="4"/>
  <c r="H45" i="4"/>
  <c r="H44" i="4"/>
  <c r="H43" i="4"/>
  <c r="H42" i="4"/>
  <c r="H41" i="4"/>
  <c r="H32" i="4"/>
  <c r="H28" i="4"/>
  <c r="H27" i="4"/>
  <c r="H25" i="4"/>
  <c r="H23" i="4"/>
  <c r="H19" i="4"/>
  <c r="H15" i="4"/>
  <c r="H13" i="4"/>
  <c r="H12" i="4"/>
  <c r="G73" i="4"/>
  <c r="O73" i="4" s="1"/>
  <c r="G71" i="4"/>
  <c r="O71" i="4" s="1"/>
  <c r="G68" i="4"/>
  <c r="O68" i="4" s="1"/>
  <c r="G64" i="4"/>
  <c r="O64" i="4" s="1"/>
  <c r="G62" i="4"/>
  <c r="O62" i="4" s="1"/>
  <c r="G61" i="4"/>
  <c r="O61" i="4" s="1"/>
  <c r="G60" i="4"/>
  <c r="O60" i="4" s="1"/>
  <c r="G53" i="4"/>
  <c r="O53" i="4" s="1"/>
  <c r="G50" i="4"/>
  <c r="O50" i="4" s="1"/>
  <c r="G49" i="4"/>
  <c r="O49" i="4" s="1"/>
  <c r="G48" i="4"/>
  <c r="O48" i="4" s="1"/>
  <c r="G47" i="4"/>
  <c r="O47" i="4" s="1"/>
  <c r="G46" i="4"/>
  <c r="O46" i="4" s="1"/>
  <c r="G45" i="4"/>
  <c r="O45" i="4" s="1"/>
  <c r="G44" i="4"/>
  <c r="O44" i="4" s="1"/>
  <c r="G43" i="4"/>
  <c r="O43" i="4" s="1"/>
  <c r="G42" i="4"/>
  <c r="O42" i="4" s="1"/>
  <c r="G41" i="4"/>
  <c r="O41" i="4" s="1"/>
  <c r="I23" i="4" l="1"/>
  <c r="B3" i="4"/>
  <c r="H18" i="4" l="1"/>
  <c r="H17" i="4"/>
  <c r="H64" i="4"/>
  <c r="F12" i="1"/>
  <c r="F77" i="4" l="1"/>
  <c r="F73" i="4"/>
  <c r="F71" i="4"/>
  <c r="F68" i="4"/>
  <c r="F67" i="4"/>
  <c r="F64" i="4"/>
  <c r="F62" i="4"/>
  <c r="F61" i="4"/>
  <c r="F60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F73" i="1"/>
  <c r="F71" i="1"/>
  <c r="F68" i="1"/>
  <c r="F64" i="1"/>
  <c r="F62" i="1"/>
  <c r="F61" i="1"/>
  <c r="F54" i="1"/>
  <c r="F53" i="1"/>
  <c r="F50" i="1"/>
  <c r="F49" i="1"/>
  <c r="F48" i="1"/>
  <c r="F47" i="1"/>
  <c r="F46" i="1"/>
  <c r="F45" i="1"/>
  <c r="F44" i="1"/>
  <c r="F43" i="1"/>
  <c r="F42" i="1"/>
  <c r="F41" i="1"/>
  <c r="F38" i="1"/>
  <c r="F37" i="1"/>
  <c r="F36" i="1"/>
  <c r="F33" i="1"/>
  <c r="F32" i="1"/>
  <c r="F31" i="1"/>
  <c r="F28" i="1"/>
  <c r="F27" i="1"/>
  <c r="F26" i="1"/>
  <c r="F25" i="1"/>
  <c r="F24" i="1"/>
  <c r="F23" i="1"/>
  <c r="H48" i="4" l="1"/>
  <c r="H51" i="4" s="1"/>
  <c r="I53" i="1"/>
  <c r="H14" i="4"/>
  <c r="H26" i="4" l="1"/>
  <c r="L42" i="1" l="1"/>
  <c r="J73" i="4"/>
  <c r="J71" i="4"/>
  <c r="J64" i="4"/>
  <c r="J62" i="4"/>
  <c r="J61" i="4"/>
  <c r="J60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2" i="4"/>
  <c r="H65" i="4" s="1"/>
  <c r="G38" i="4"/>
  <c r="O38" i="4" s="1"/>
  <c r="G37" i="4"/>
  <c r="O37" i="4" s="1"/>
  <c r="G36" i="4"/>
  <c r="O36" i="4" s="1"/>
  <c r="G33" i="4"/>
  <c r="O33" i="4" s="1"/>
  <c r="G32" i="4"/>
  <c r="O32" i="4" s="1"/>
  <c r="G31" i="4"/>
  <c r="O31" i="4" s="1"/>
  <c r="G28" i="4"/>
  <c r="O28" i="4" s="1"/>
  <c r="G27" i="4"/>
  <c r="O27" i="4" s="1"/>
  <c r="G26" i="4"/>
  <c r="O26" i="4" s="1"/>
  <c r="G25" i="4"/>
  <c r="O25" i="4" s="1"/>
  <c r="G24" i="4"/>
  <c r="O24" i="4" s="1"/>
  <c r="G23" i="4"/>
  <c r="O23" i="4" s="1"/>
  <c r="H37" i="4"/>
  <c r="K73" i="4" l="1"/>
  <c r="I73" i="4"/>
  <c r="L73" i="4" s="1"/>
  <c r="K71" i="4"/>
  <c r="K68" i="4"/>
  <c r="I67" i="4"/>
  <c r="K64" i="4"/>
  <c r="K62" i="4"/>
  <c r="I62" i="4"/>
  <c r="L62" i="4" s="1"/>
  <c r="K61" i="4"/>
  <c r="I61" i="4"/>
  <c r="L61" i="4" s="1"/>
  <c r="K60" i="4"/>
  <c r="I60" i="4"/>
  <c r="L60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8" i="4"/>
  <c r="I69" i="4" s="1"/>
  <c r="I25" i="4"/>
  <c r="L53" i="4"/>
  <c r="I71" i="4"/>
  <c r="L71" i="4" s="1"/>
  <c r="I51" i="4" l="1"/>
  <c r="L51" i="4" s="1"/>
  <c r="L68" i="4"/>
  <c r="L25" i="4"/>
  <c r="K28" i="1" l="1"/>
  <c r="H31" i="4"/>
  <c r="I31" i="4" l="1"/>
  <c r="L73" i="1"/>
  <c r="I62" i="1"/>
  <c r="L62" i="1" s="1"/>
  <c r="I61" i="1"/>
  <c r="I54" i="1"/>
  <c r="L54" i="1" s="1"/>
  <c r="L50" i="1"/>
  <c r="L49" i="1"/>
  <c r="L47" i="1"/>
  <c r="I32" i="1"/>
  <c r="L32" i="1" s="1"/>
  <c r="L27" i="1"/>
  <c r="I15" i="1"/>
  <c r="L15" i="1" s="1"/>
  <c r="L53" i="1"/>
  <c r="I19" i="1"/>
  <c r="L19" i="1" s="1"/>
  <c r="I18" i="1"/>
  <c r="L18" i="1" s="1"/>
  <c r="I17" i="1"/>
  <c r="L17" i="1" s="1"/>
  <c r="I14" i="1"/>
  <c r="L14" i="1" l="1"/>
  <c r="L61" i="1"/>
  <c r="I16" i="1"/>
  <c r="L16" i="1" s="1"/>
  <c r="H16" i="4"/>
  <c r="I16" i="4" s="1"/>
  <c r="L16" i="4" s="1"/>
  <c r="L31" i="4"/>
  <c r="H20" i="4"/>
  <c r="I20" i="4" s="1"/>
  <c r="L20" i="4" s="1"/>
  <c r="I11" i="1"/>
  <c r="I21" i="1" s="1"/>
  <c r="H11" i="4"/>
  <c r="K20" i="1"/>
  <c r="H21" i="4" l="1"/>
  <c r="L21" i="1"/>
  <c r="L11" i="1"/>
  <c r="I11" i="4"/>
  <c r="I21" i="4" s="1"/>
  <c r="L21" i="4" l="1"/>
  <c r="L11" i="4"/>
  <c r="K33" i="1"/>
  <c r="K27" i="1"/>
  <c r="K19" i="1"/>
  <c r="K54" i="1" l="1"/>
  <c r="K53" i="1"/>
  <c r="L28" i="1" l="1"/>
  <c r="L71" i="1" l="1"/>
  <c r="L48" i="1" l="1"/>
  <c r="I36" i="1" l="1"/>
  <c r="H36" i="4"/>
  <c r="I33" i="1"/>
  <c r="L33" i="1" s="1"/>
  <c r="H33" i="4"/>
  <c r="H34" i="4" s="1"/>
  <c r="I64" i="1"/>
  <c r="I65" i="1" s="1"/>
  <c r="L65" i="1" s="1"/>
  <c r="L44" i="1"/>
  <c r="I36" i="4" l="1"/>
  <c r="L64" i="1"/>
  <c r="L36" i="1"/>
  <c r="I33" i="4"/>
  <c r="I34" i="4" s="1"/>
  <c r="L34" i="4" s="1"/>
  <c r="I64" i="4"/>
  <c r="I65" i="4" s="1"/>
  <c r="L65" i="4" s="1"/>
  <c r="K73" i="1"/>
  <c r="K26" i="1"/>
  <c r="K23" i="1"/>
  <c r="I37" i="1"/>
  <c r="K11" i="1"/>
  <c r="K71" i="1"/>
  <c r="K68" i="1"/>
  <c r="I68" i="1"/>
  <c r="K64" i="1"/>
  <c r="K62" i="1"/>
  <c r="K61" i="1"/>
  <c r="K50" i="1"/>
  <c r="K48" i="1"/>
  <c r="K46" i="1"/>
  <c r="K45" i="1"/>
  <c r="K44" i="1"/>
  <c r="K43" i="1"/>
  <c r="K42" i="1"/>
  <c r="K41" i="1"/>
  <c r="K38" i="1"/>
  <c r="K37" i="1"/>
  <c r="K36" i="1"/>
  <c r="K32" i="1"/>
  <c r="K31" i="1"/>
  <c r="I31" i="1"/>
  <c r="I34" i="1" s="1"/>
  <c r="K24" i="1"/>
  <c r="K17" i="1"/>
  <c r="K16" i="1"/>
  <c r="L34" i="1" l="1"/>
  <c r="L36" i="4"/>
  <c r="H69" i="1"/>
  <c r="H75" i="1" s="1"/>
  <c r="L43" i="1"/>
  <c r="L68" i="1"/>
  <c r="L45" i="1"/>
  <c r="I38" i="1"/>
  <c r="I39" i="1" s="1"/>
  <c r="L39" i="1" s="1"/>
  <c r="H38" i="4"/>
  <c r="H39" i="4" s="1"/>
  <c r="L33" i="4"/>
  <c r="L64" i="4"/>
  <c r="L41" i="1"/>
  <c r="L37" i="1"/>
  <c r="L31" i="1"/>
  <c r="I69" i="1" l="1"/>
  <c r="L69" i="1" s="1"/>
  <c r="L38" i="1"/>
  <c r="L69" i="4"/>
  <c r="I38" i="4"/>
  <c r="I39" i="4" s="1"/>
  <c r="L39" i="4" s="1"/>
  <c r="I75" i="1" l="1"/>
  <c r="L75" i="1" s="1"/>
  <c r="L38" i="4"/>
  <c r="L24" i="1" l="1"/>
  <c r="H24" i="4"/>
  <c r="I24" i="4" l="1"/>
  <c r="I29" i="4" s="1"/>
  <c r="I79" i="4" s="1"/>
  <c r="L79" i="4" s="1"/>
  <c r="H29" i="4"/>
  <c r="H79" i="4" s="1"/>
  <c r="L24" i="4" l="1"/>
  <c r="L29" i="4"/>
  <c r="O81" i="4" l="1"/>
</calcChain>
</file>

<file path=xl/sharedStrings.xml><?xml version="1.0" encoding="utf-8"?>
<sst xmlns="http://schemas.openxmlformats.org/spreadsheetml/2006/main" count="264" uniqueCount="98">
  <si>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</si>
  <si>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</si>
  <si>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</si>
  <si>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</si>
  <si>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</si>
  <si>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</si>
  <si>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</si>
  <si>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</si>
  <si>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</si>
  <si>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</si>
  <si>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</si>
  <si>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</si>
  <si>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</si>
  <si>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</si>
  <si>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</si>
  <si>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</si>
  <si>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</si>
  <si>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</si>
  <si>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</si>
  <si>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</si>
  <si>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</si>
  <si>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</si>
  <si>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</si>
  <si>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</si>
  <si>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</si>
  <si>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</si>
  <si>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</si>
  <si>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</si>
  <si>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</si>
  <si>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</si>
  <si>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</si>
  <si>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</si>
  <si>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</si>
  <si>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</si>
  <si>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</si>
  <si>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</si>
  <si>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</si>
  <si>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</si>
  <si>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</si>
  <si>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</si>
  <si>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</si>
  <si>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</si>
  <si>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</si>
  <si>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</si>
  <si>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</si>
  <si>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</si>
  <si>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</si>
  <si>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</si>
  <si>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</si>
  <si>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</si>
  <si>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</si>
  <si>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</si>
  <si>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</si>
  <si>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</si>
  <si>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</si>
  <si>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</si>
  <si>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</si>
  <si>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</si>
  <si>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</si>
  <si>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</si>
  <si>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</si>
  <si>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</si>
  <si>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</si>
  <si>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</si>
  <si>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</si>
  <si>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</si>
  <si>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</si>
  <si>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</si>
  <si>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</si>
  <si>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</si>
  <si>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</si>
  <si>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</si>
  <si>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</si>
  <si>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</si>
  <si>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</si>
  <si>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</si>
  <si>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</si>
  <si>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</si>
  <si>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</si>
  <si>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</si>
  <si>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</si>
  <si>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</si>
  <si>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</si>
  <si>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</si>
  <si>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</si>
  <si>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Зграйки</t>
  </si>
  <si>
    <t>Повний 
обєм 
млн м3</t>
  </si>
  <si>
    <t>ємкість</t>
  </si>
  <si>
    <t>рівень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</si>
  <si>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</si>
  <si>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</si>
  <si>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</si>
  <si>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</si>
  <si>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</si>
  <si>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р.Росава</t>
  </si>
  <si>
    <t>Маслівське</t>
  </si>
  <si>
    <t/>
  </si>
  <si>
    <t>станом на 11 лютого 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</si>
</sst>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9">
    <xf numFmtId="0" fontId="0" fillId="0" borderId="0" xfId="0"/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5" xfId="0" applyFont="1" applyFill="1" applyBorder="1"/>
    <xf numFmtId="0" fontId="4" fillId="0" borderId="14" xfId="0" applyFont="1" applyFill="1" applyBorder="1"/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0" fillId="2" borderId="8" xfId="0" applyFill="1" applyBorder="1"/>
    <xf numFmtId="0" fontId="4" fillId="0" borderId="12" xfId="0" applyFont="1" applyFill="1" applyBorder="1"/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2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0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0" fillId="2" borderId="0" xfId="0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1"/>
  <sheetViews>
    <sheetView tabSelected="1" zoomScale="115" zoomScaleNormal="115" workbookViewId="0">
      <pane xSplit="14" ySplit="9" topLeftCell="O10" activePane="bottomRight" state="frozen"/>
      <selection pane="topRight"/>
      <selection pane="bottomLeft"/>
      <selection pane="bottomRight" activeCell="M81" sqref="A1:M81"/>
    </sheetView>
  </sheetViews>
  <sheetFormatPr defaultRowHeight="15" x14ac:dyDescent="0.25"/>
  <cols>
    <col min="1" max="1" width="2.5703125" customWidth="1"/>
    <col min="2" max="2" width="19.28515625" customWidth="1"/>
    <col min="3" max="3" width="6.42578125" customWidth="1"/>
    <col min="4" max="4" width="5.5703125" customWidth="1"/>
    <col min="5" max="5" width="6" customWidth="1"/>
    <col min="6" max="6" width="6.140625" customWidth="1"/>
    <col min="7" max="7" width="5.5703125" style="5" customWidth="1"/>
    <col min="8" max="8" width="5.42578125" style="5" customWidth="1"/>
    <col min="9" max="9" width="5.28515625" style="5" customWidth="1"/>
    <col min="10" max="11" width="4.5703125" style="5" customWidth="1"/>
    <col min="12" max="12" width="4.85546875" style="5" customWidth="1"/>
    <col min="13" max="13" width="6" style="5" customWidth="1"/>
    <col min="14" max="14" width="5.140625" style="5" customWidth="1"/>
    <col min="15" max="24" width="9.140625" style="5"/>
  </cols>
  <sheetData>
    <row r="1" spans="1:16" ht="14.25" customHeight="1" x14ac:dyDescent="0.25">
      <c r="A1" s="33"/>
      <c r="B1" s="221" t="s">
        <v>0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31"/>
    </row>
    <row r="2" spans="1:16" ht="13.5" customHeight="1" x14ac:dyDescent="0.25">
      <c r="A2" s="33"/>
      <c r="B2" s="221" t="s">
        <v>1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31"/>
    </row>
    <row r="3" spans="1:16" ht="12.75" customHeight="1" x14ac:dyDescent="0.25">
      <c r="A3" s="33"/>
      <c r="B3" s="222" t="s">
        <v>97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31"/>
    </row>
    <row r="4" spans="1:16" ht="12.75" customHeight="1" x14ac:dyDescent="0.25">
      <c r="A4" s="32"/>
      <c r="B4" s="82"/>
      <c r="C4" s="223" t="s">
        <v>2</v>
      </c>
      <c r="D4" s="224"/>
      <c r="E4" s="224"/>
      <c r="F4" s="225" t="s">
        <v>3</v>
      </c>
      <c r="G4" s="225"/>
      <c r="H4" s="225"/>
      <c r="I4" s="225"/>
      <c r="J4" s="225"/>
      <c r="K4" s="225"/>
      <c r="L4" s="226" t="s">
        <v>4</v>
      </c>
      <c r="M4" s="227" t="s">
        <v>5</v>
      </c>
      <c r="N4" s="233"/>
    </row>
    <row r="5" spans="1:16" x14ac:dyDescent="0.25">
      <c r="A5" s="58"/>
      <c r="B5" s="228" t="s">
        <v>6</v>
      </c>
      <c r="C5" s="90" t="s">
        <v>7</v>
      </c>
      <c r="D5" s="86" t="s">
        <v>8</v>
      </c>
      <c r="E5" s="229" t="s">
        <v>86</v>
      </c>
      <c r="F5" s="86" t="s">
        <v>10</v>
      </c>
      <c r="G5" s="73" t="s">
        <v>11</v>
      </c>
      <c r="H5" s="86" t="s">
        <v>12</v>
      </c>
      <c r="I5" s="73" t="s">
        <v>13</v>
      </c>
      <c r="J5" s="86" t="s">
        <v>14</v>
      </c>
      <c r="K5" s="226" t="s">
        <v>83</v>
      </c>
      <c r="L5" s="226"/>
      <c r="M5" s="227"/>
      <c r="N5" s="233"/>
      <c r="O5" s="214"/>
      <c r="P5" s="214"/>
    </row>
    <row r="6" spans="1:16" x14ac:dyDescent="0.25">
      <c r="A6" s="58"/>
      <c r="B6" s="228"/>
      <c r="C6" s="91"/>
      <c r="D6" s="76"/>
      <c r="E6" s="230"/>
      <c r="F6" s="76" t="s">
        <v>16</v>
      </c>
      <c r="G6" s="74" t="s">
        <v>88</v>
      </c>
      <c r="H6" s="76" t="s">
        <v>87</v>
      </c>
      <c r="I6" s="74"/>
      <c r="J6" s="78" t="s">
        <v>19</v>
      </c>
      <c r="K6" s="226"/>
      <c r="L6" s="226"/>
      <c r="M6" s="227"/>
      <c r="N6" s="233"/>
      <c r="O6" s="214"/>
      <c r="P6" s="214"/>
    </row>
    <row r="7" spans="1:16" x14ac:dyDescent="0.25">
      <c r="A7" s="58"/>
      <c r="B7" s="79"/>
      <c r="C7" s="91"/>
      <c r="D7" s="76"/>
      <c r="E7" s="230"/>
      <c r="F7" s="76" t="s">
        <v>17</v>
      </c>
      <c r="G7" s="74"/>
      <c r="H7" s="49"/>
      <c r="I7" s="85"/>
      <c r="J7" s="76"/>
      <c r="K7" s="226"/>
      <c r="L7" s="226"/>
      <c r="M7" s="227"/>
      <c r="N7" s="233"/>
      <c r="O7" s="214"/>
      <c r="P7" s="214"/>
    </row>
    <row r="8" spans="1:16" ht="15" customHeight="1" x14ac:dyDescent="0.25">
      <c r="A8" s="34"/>
      <c r="B8" s="77"/>
      <c r="C8" s="9" t="s">
        <v>20</v>
      </c>
      <c r="D8" s="87" t="s">
        <v>21</v>
      </c>
      <c r="E8" s="231"/>
      <c r="F8" s="87" t="s">
        <v>21</v>
      </c>
      <c r="G8" s="75" t="s">
        <v>21</v>
      </c>
      <c r="H8" s="87" t="s">
        <v>22</v>
      </c>
      <c r="I8" s="75" t="s">
        <v>22</v>
      </c>
      <c r="J8" s="87" t="s">
        <v>23</v>
      </c>
      <c r="K8" s="226"/>
      <c r="L8" s="226"/>
      <c r="M8" s="227"/>
      <c r="N8" s="233"/>
      <c r="O8" s="214"/>
      <c r="P8" s="214"/>
    </row>
    <row r="9" spans="1:16" ht="12" customHeight="1" x14ac:dyDescent="0.25">
      <c r="A9" s="32">
        <v>1</v>
      </c>
      <c r="B9" s="80">
        <v>2</v>
      </c>
      <c r="C9" s="80">
        <v>3</v>
      </c>
      <c r="D9" s="83">
        <v>4</v>
      </c>
      <c r="E9" s="80">
        <v>5</v>
      </c>
      <c r="F9" s="84">
        <v>6</v>
      </c>
      <c r="G9" s="80">
        <v>7</v>
      </c>
      <c r="H9" s="84">
        <v>8</v>
      </c>
      <c r="I9" s="80">
        <v>9</v>
      </c>
      <c r="J9" s="81">
        <v>10</v>
      </c>
      <c r="K9" s="80">
        <v>11</v>
      </c>
      <c r="L9" s="57">
        <v>12</v>
      </c>
      <c r="M9" s="57">
        <v>13</v>
      </c>
      <c r="N9" s="51"/>
      <c r="O9" s="214"/>
      <c r="P9" s="214"/>
    </row>
    <row r="10" spans="1:16" ht="14.1" customHeight="1" x14ac:dyDescent="0.25">
      <c r="A10" s="35"/>
      <c r="B10" s="22" t="s">
        <v>24</v>
      </c>
      <c r="C10" s="22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52"/>
      <c r="O10" s="214"/>
      <c r="P10" s="214"/>
    </row>
    <row r="11" spans="1:16" s="5" customFormat="1" ht="14.1" customHeight="1" x14ac:dyDescent="0.25">
      <c r="A11" s="55">
        <v>1</v>
      </c>
      <c r="B11" s="15" t="s">
        <v>25</v>
      </c>
      <c r="C11" s="38">
        <v>315.79399999999998</v>
      </c>
      <c r="D11" s="3">
        <v>177</v>
      </c>
      <c r="E11" s="3">
        <v>8.24</v>
      </c>
      <c r="F11" s="3">
        <v>175.4</v>
      </c>
      <c r="G11" s="3">
        <v>176.85</v>
      </c>
      <c r="H11" s="3">
        <f>(D11-G11)*10000*C11/1000000</f>
        <v>0.4736910000000179</v>
      </c>
      <c r="I11" s="3">
        <f>E11-H11</f>
        <v>7.7663089999999819</v>
      </c>
      <c r="J11" s="3">
        <v>0.35</v>
      </c>
      <c r="K11" s="3">
        <f>J11</f>
        <v>0.35</v>
      </c>
      <c r="L11" s="26">
        <f t="shared" ref="L11:L19" si="0">I11*100/E11</f>
        <v>94.251322815533754</v>
      </c>
      <c r="M11" s="3">
        <v>0.35</v>
      </c>
      <c r="N11" s="16"/>
      <c r="O11" s="4"/>
      <c r="P11" s="214"/>
    </row>
    <row r="12" spans="1:16" s="5" customFormat="1" ht="14.1" customHeight="1" x14ac:dyDescent="0.25">
      <c r="A12" s="55">
        <v>2</v>
      </c>
      <c r="B12" s="15" t="s">
        <v>26</v>
      </c>
      <c r="C12" s="38">
        <v>120</v>
      </c>
      <c r="D12" s="3">
        <v>167.5</v>
      </c>
      <c r="E12" s="3">
        <v>3.44</v>
      </c>
      <c r="F12" s="3">
        <f t="shared" ref="F12" si="1">D12</f>
        <v>167.5</v>
      </c>
      <c r="G12" s="3">
        <v>167.52</v>
      </c>
      <c r="H12" s="3">
        <f t="shared" ref="H12:H16" si="2">(D12-G12)*10000*C12/1000000</f>
        <v>-2.4000000000012279E-2</v>
      </c>
      <c r="I12" s="3">
        <f t="shared" ref="I12:I19" si="3">E12-H12</f>
        <v>3.4640000000000124</v>
      </c>
      <c r="J12" s="3">
        <v>0.35</v>
      </c>
      <c r="K12" s="3">
        <f t="shared" ref="K12:K20" si="4">J12</f>
        <v>0.35</v>
      </c>
      <c r="L12" s="26">
        <f>I12*100/E12</f>
        <v>100.697674418605</v>
      </c>
      <c r="M12" s="3">
        <v>0.8</v>
      </c>
      <c r="N12" s="16"/>
      <c r="O12" s="4"/>
      <c r="P12" s="214"/>
    </row>
    <row r="13" spans="1:16" s="5" customFormat="1" ht="14.1" customHeight="1" x14ac:dyDescent="0.25">
      <c r="A13" s="55">
        <v>3</v>
      </c>
      <c r="B13" s="15" t="s">
        <v>27</v>
      </c>
      <c r="C13" s="38">
        <v>220</v>
      </c>
      <c r="D13" s="3">
        <v>164</v>
      </c>
      <c r="E13" s="3">
        <v>1.5</v>
      </c>
      <c r="F13" s="3">
        <v>164</v>
      </c>
      <c r="G13" s="3">
        <v>164</v>
      </c>
      <c r="H13" s="3">
        <f t="shared" si="2"/>
        <v>0</v>
      </c>
      <c r="I13" s="3">
        <f t="shared" si="3"/>
        <v>1.5</v>
      </c>
      <c r="J13" s="3">
        <v>0.75</v>
      </c>
      <c r="K13" s="3">
        <f>J13</f>
        <v>0.75</v>
      </c>
      <c r="L13" s="26">
        <f>I13*100/E13</f>
        <v>100</v>
      </c>
      <c r="M13" s="3">
        <v>0.95</v>
      </c>
      <c r="N13" s="16"/>
      <c r="O13" s="4"/>
      <c r="P13" s="214"/>
    </row>
    <row r="14" spans="1:16" s="5" customFormat="1" ht="14.1" customHeight="1" x14ac:dyDescent="0.25">
      <c r="A14" s="55">
        <v>4</v>
      </c>
      <c r="B14" s="15" t="s">
        <v>28</v>
      </c>
      <c r="C14" s="38">
        <v>538.41999999999996</v>
      </c>
      <c r="D14" s="3">
        <v>157.5</v>
      </c>
      <c r="E14" s="3">
        <v>16.96</v>
      </c>
      <c r="F14" s="3">
        <v>157.5</v>
      </c>
      <c r="G14" s="3">
        <v>157.52000000000001</v>
      </c>
      <c r="H14" s="3">
        <f>(D14-G14)*10000*C14/1000000</f>
        <v>-0.10768400000005508</v>
      </c>
      <c r="I14" s="3">
        <f t="shared" si="3"/>
        <v>17.067684000000057</v>
      </c>
      <c r="J14" s="3">
        <v>1.5</v>
      </c>
      <c r="K14" s="3">
        <f t="shared" si="4"/>
        <v>1.5</v>
      </c>
      <c r="L14" s="26">
        <f t="shared" si="0"/>
        <v>100.63492924528335</v>
      </c>
      <c r="M14" s="3">
        <v>1.5</v>
      </c>
      <c r="N14" s="16"/>
      <c r="O14" s="4"/>
      <c r="P14" s="214"/>
    </row>
    <row r="15" spans="1:16" s="5" customFormat="1" ht="14.1" customHeight="1" x14ac:dyDescent="0.25">
      <c r="A15" s="55">
        <v>5</v>
      </c>
      <c r="B15" s="15" t="s">
        <v>29</v>
      </c>
      <c r="C15" s="38">
        <v>165</v>
      </c>
      <c r="D15" s="3">
        <v>144.4</v>
      </c>
      <c r="E15" s="3">
        <v>2.42</v>
      </c>
      <c r="F15" s="3">
        <v>144.4</v>
      </c>
      <c r="G15" s="3">
        <v>144.44</v>
      </c>
      <c r="H15" s="3">
        <f>(D15-G15)*10000*C15/1000000</f>
        <v>-6.5999999999986875E-2</v>
      </c>
      <c r="I15" s="3">
        <f t="shared" si="3"/>
        <v>2.4859999999999869</v>
      </c>
      <c r="J15" s="3">
        <v>1.5</v>
      </c>
      <c r="K15" s="3">
        <f t="shared" si="4"/>
        <v>1.5</v>
      </c>
      <c r="L15" s="26">
        <f t="shared" si="0"/>
        <v>102.72727272727219</v>
      </c>
      <c r="M15" s="3">
        <v>1.7</v>
      </c>
      <c r="N15" s="16"/>
      <c r="O15" s="4"/>
      <c r="P15" s="214"/>
    </row>
    <row r="16" spans="1:16" s="5" customFormat="1" ht="14.1" customHeight="1" x14ac:dyDescent="0.25">
      <c r="A16" s="55">
        <v>6</v>
      </c>
      <c r="B16" s="15" t="s">
        <v>30</v>
      </c>
      <c r="C16" s="38">
        <v>71</v>
      </c>
      <c r="D16" s="3">
        <v>142.75</v>
      </c>
      <c r="E16" s="3">
        <v>1.56</v>
      </c>
      <c r="F16" s="3">
        <v>142.75</v>
      </c>
      <c r="G16" s="3">
        <v>142.69999999999999</v>
      </c>
      <c r="H16" s="3">
        <f t="shared" si="2"/>
        <v>3.5500000000008067E-2</v>
      </c>
      <c r="I16" s="3">
        <f t="shared" si="3"/>
        <v>1.524499999999992</v>
      </c>
      <c r="J16" s="3">
        <v>1.5</v>
      </c>
      <c r="K16" s="3">
        <f t="shared" si="4"/>
        <v>1.5</v>
      </c>
      <c r="L16" s="26">
        <f t="shared" si="0"/>
        <v>97.724358974358452</v>
      </c>
      <c r="M16" s="3">
        <v>1.8</v>
      </c>
      <c r="N16" s="16"/>
      <c r="O16" s="4"/>
      <c r="P16" s="214"/>
    </row>
    <row r="17" spans="1:16" s="5" customFormat="1" ht="14.1" customHeight="1" x14ac:dyDescent="0.25">
      <c r="A17" s="55">
        <v>7</v>
      </c>
      <c r="B17" s="15" t="s">
        <v>31</v>
      </c>
      <c r="C17" s="38">
        <v>327</v>
      </c>
      <c r="D17" s="3">
        <v>131.6</v>
      </c>
      <c r="E17" s="3">
        <v>3.27</v>
      </c>
      <c r="F17" s="3">
        <v>131</v>
      </c>
      <c r="G17" s="3">
        <v>131.57</v>
      </c>
      <c r="H17" s="3">
        <f>(D17-G17)*10000*C17/1000000</f>
        <v>9.8100000000003712E-2</v>
      </c>
      <c r="I17" s="3">
        <f t="shared" si="3"/>
        <v>3.1718999999999964</v>
      </c>
      <c r="J17" s="3">
        <v>4.04</v>
      </c>
      <c r="K17" s="3">
        <f t="shared" si="4"/>
        <v>4.04</v>
      </c>
      <c r="L17" s="26">
        <f t="shared" si="0"/>
        <v>96.999999999999901</v>
      </c>
      <c r="M17" s="3">
        <v>2.25</v>
      </c>
      <c r="N17" s="16"/>
      <c r="O17" s="4"/>
      <c r="P17" s="214"/>
    </row>
    <row r="18" spans="1:16" s="5" customFormat="1" ht="14.1" customHeight="1" x14ac:dyDescent="0.25">
      <c r="A18" s="55">
        <v>8</v>
      </c>
      <c r="B18" s="15" t="s">
        <v>32</v>
      </c>
      <c r="C18" s="38">
        <v>70</v>
      </c>
      <c r="D18" s="3">
        <v>127.4</v>
      </c>
      <c r="E18" s="3">
        <v>1.75</v>
      </c>
      <c r="F18" s="3">
        <v>126.9</v>
      </c>
      <c r="G18" s="3">
        <v>127.25</v>
      </c>
      <c r="H18" s="3">
        <f>(D18-G18)*10000*C18/1000000</f>
        <v>0.10500000000000398</v>
      </c>
      <c r="I18" s="3">
        <f t="shared" si="3"/>
        <v>1.644999999999996</v>
      </c>
      <c r="J18" s="3">
        <v>4.76</v>
      </c>
      <c r="K18" s="3">
        <f t="shared" si="4"/>
        <v>4.76</v>
      </c>
      <c r="L18" s="26">
        <f t="shared" si="0"/>
        <v>93.999999999999773</v>
      </c>
      <c r="M18" s="3">
        <v>2.2999999999999998</v>
      </c>
      <c r="N18" s="16"/>
      <c r="O18" s="4"/>
      <c r="P18" s="214"/>
    </row>
    <row r="19" spans="1:16" s="5" customFormat="1" ht="14.1" customHeight="1" x14ac:dyDescent="0.25">
      <c r="A19" s="55">
        <v>9</v>
      </c>
      <c r="B19" s="6" t="s">
        <v>33</v>
      </c>
      <c r="C19" s="60">
        <v>638</v>
      </c>
      <c r="D19" s="3">
        <v>113.9</v>
      </c>
      <c r="E19" s="3">
        <v>15.7</v>
      </c>
      <c r="F19" s="3">
        <v>113.2</v>
      </c>
      <c r="G19" s="3">
        <v>113.98</v>
      </c>
      <c r="H19" s="3">
        <f>(D19-G19)*10000*C19/1000000</f>
        <v>-0.51039999999998908</v>
      </c>
      <c r="I19" s="3">
        <f t="shared" si="3"/>
        <v>16.210399999999989</v>
      </c>
      <c r="J19" s="3">
        <v>2.8</v>
      </c>
      <c r="K19" s="3">
        <f>J19</f>
        <v>2.8</v>
      </c>
      <c r="L19" s="26">
        <f t="shared" si="0"/>
        <v>103.25095541401267</v>
      </c>
      <c r="M19" s="3">
        <v>2.4500000000000002</v>
      </c>
      <c r="N19" s="16"/>
      <c r="O19" s="215"/>
      <c r="P19" s="214"/>
    </row>
    <row r="20" spans="1:16" s="5" customFormat="1" ht="14.1" customHeight="1" x14ac:dyDescent="0.25">
      <c r="A20" s="55">
        <v>10</v>
      </c>
      <c r="B20" s="6" t="s">
        <v>34</v>
      </c>
      <c r="C20" s="56">
        <v>170</v>
      </c>
      <c r="D20" s="3">
        <v>99.81</v>
      </c>
      <c r="E20" s="3">
        <v>3.75</v>
      </c>
      <c r="F20" s="3">
        <v>99.81</v>
      </c>
      <c r="G20" s="3">
        <v>99.78</v>
      </c>
      <c r="H20" s="3">
        <f>(D20-G20)*10000*C20/1000000</f>
        <v>5.1000000000001933E-2</v>
      </c>
      <c r="I20" s="3">
        <f>E20-H20</f>
        <v>3.6989999999999981</v>
      </c>
      <c r="J20" s="3">
        <v>2</v>
      </c>
      <c r="K20" s="3">
        <f t="shared" si="4"/>
        <v>2</v>
      </c>
      <c r="L20" s="26">
        <f>I20*100/E20</f>
        <v>98.639999999999944</v>
      </c>
      <c r="M20" s="3">
        <v>2.5</v>
      </c>
      <c r="N20" s="16"/>
      <c r="O20" s="214"/>
      <c r="P20" s="214"/>
    </row>
    <row r="21" spans="1:16" s="5" customFormat="1" ht="14.1" customHeight="1" x14ac:dyDescent="0.25">
      <c r="A21" s="55"/>
      <c r="B21" s="22" t="s">
        <v>35</v>
      </c>
      <c r="C21" s="36">
        <f>SUM(C11:C20)</f>
        <v>2635.2139999999999</v>
      </c>
      <c r="D21" s="23"/>
      <c r="E21" s="24">
        <f>SUM(E11:E20)</f>
        <v>58.59</v>
      </c>
      <c r="F21" s="23"/>
      <c r="G21" s="37"/>
      <c r="H21" s="24">
        <f>SUM(H11:H20)</f>
        <v>5.5206999999992346E-2</v>
      </c>
      <c r="I21" s="24">
        <f>SUM(I11:I20)</f>
        <v>58.534793000000008</v>
      </c>
      <c r="J21" s="23"/>
      <c r="K21" s="23"/>
      <c r="L21" s="29">
        <f>I21*100/E21</f>
        <v>99.905774022870801</v>
      </c>
      <c r="M21" s="23"/>
      <c r="N21" s="16"/>
      <c r="O21" s="214"/>
      <c r="P21" s="214"/>
    </row>
    <row r="22" spans="1:16" s="5" customFormat="1" ht="14.1" customHeight="1" x14ac:dyDescent="0.25">
      <c r="A22" s="55"/>
      <c r="B22" s="22" t="s">
        <v>36</v>
      </c>
      <c r="C22" s="36"/>
      <c r="D22" s="39"/>
      <c r="E22" s="39"/>
      <c r="F22" s="39"/>
      <c r="G22" s="61"/>
      <c r="H22" s="39"/>
      <c r="I22" s="3"/>
      <c r="J22" s="3"/>
      <c r="K22" s="3"/>
      <c r="L22" s="26"/>
      <c r="M22" s="3"/>
      <c r="N22" s="16"/>
      <c r="O22" s="214"/>
      <c r="P22" s="214"/>
    </row>
    <row r="23" spans="1:16" s="5" customFormat="1" ht="14.1" customHeight="1" x14ac:dyDescent="0.25">
      <c r="A23" s="54">
        <v>11</v>
      </c>
      <c r="B23" s="6" t="s">
        <v>38</v>
      </c>
      <c r="C23" s="56">
        <v>137</v>
      </c>
      <c r="D23" s="3">
        <v>191.61</v>
      </c>
      <c r="E23" s="17">
        <v>1.4039999999999999</v>
      </c>
      <c r="F23" s="3">
        <f t="shared" ref="F23:F24" si="5">D23</f>
        <v>191.61</v>
      </c>
      <c r="G23" s="3">
        <v>191.35</v>
      </c>
      <c r="H23" s="17">
        <f>E23-I23</f>
        <v>0.15399999999999991</v>
      </c>
      <c r="I23" s="17">
        <v>1.25</v>
      </c>
      <c r="J23" s="3">
        <v>0.15</v>
      </c>
      <c r="K23" s="3">
        <f t="shared" ref="K23:K28" si="6">J23</f>
        <v>0.15</v>
      </c>
      <c r="L23" s="26">
        <f>I23*100/E23</f>
        <v>89.03133903133903</v>
      </c>
      <c r="M23" s="3">
        <v>0.15</v>
      </c>
      <c r="N23" s="16"/>
      <c r="O23" s="216"/>
      <c r="P23" s="214"/>
    </row>
    <row r="24" spans="1:16" s="5" customFormat="1" ht="14.1" customHeight="1" x14ac:dyDescent="0.25">
      <c r="A24" s="54">
        <v>12</v>
      </c>
      <c r="B24" s="6" t="s">
        <v>39</v>
      </c>
      <c r="C24" s="56">
        <v>88</v>
      </c>
      <c r="D24" s="3">
        <v>203</v>
      </c>
      <c r="E24" s="3">
        <v>1.3</v>
      </c>
      <c r="F24" s="3">
        <f t="shared" si="5"/>
        <v>203</v>
      </c>
      <c r="G24" s="3">
        <v>202.7</v>
      </c>
      <c r="H24" s="3">
        <f>E24-I24</f>
        <v>0.15000000000000013</v>
      </c>
      <c r="I24" s="17">
        <v>1.1499999999999999</v>
      </c>
      <c r="J24" s="3">
        <v>0.01</v>
      </c>
      <c r="K24" s="3">
        <f t="shared" si="6"/>
        <v>0.01</v>
      </c>
      <c r="L24" s="26">
        <f>I24*100/E24</f>
        <v>88.461538461538453</v>
      </c>
      <c r="M24" s="3">
        <v>0.02</v>
      </c>
      <c r="N24" s="16"/>
      <c r="O24" s="216"/>
      <c r="P24" s="214"/>
    </row>
    <row r="25" spans="1:16" s="5" customFormat="1" ht="14.1" customHeight="1" x14ac:dyDescent="0.25">
      <c r="A25" s="55">
        <v>13</v>
      </c>
      <c r="B25" s="15" t="s">
        <v>40</v>
      </c>
      <c r="C25" s="38">
        <v>234</v>
      </c>
      <c r="D25" s="3">
        <v>182.5</v>
      </c>
      <c r="E25" s="3">
        <v>3.93</v>
      </c>
      <c r="F25" s="3">
        <f t="shared" ref="F25:F28" si="7">D25</f>
        <v>182.5</v>
      </c>
      <c r="G25" s="3">
        <v>182.51</v>
      </c>
      <c r="H25" s="3">
        <f>(D25-G25)*10000*C25/1000000</f>
        <v>-2.3399999999978719E-2</v>
      </c>
      <c r="I25" s="17">
        <f>E25-H25</f>
        <v>3.9533999999999789</v>
      </c>
      <c r="J25" s="3">
        <v>0.12</v>
      </c>
      <c r="K25" s="3">
        <f t="shared" si="6"/>
        <v>0.12</v>
      </c>
      <c r="L25" s="26">
        <f>I25*100/E25</f>
        <v>100.5954198473277</v>
      </c>
      <c r="M25" s="3">
        <v>0.21</v>
      </c>
      <c r="N25" s="16"/>
      <c r="O25" s="4"/>
      <c r="P25" s="214"/>
    </row>
    <row r="26" spans="1:16" s="5" customFormat="1" ht="14.1" customHeight="1" x14ac:dyDescent="0.25">
      <c r="A26" s="55">
        <v>14</v>
      </c>
      <c r="B26" s="15" t="s">
        <v>41</v>
      </c>
      <c r="C26" s="38">
        <v>65</v>
      </c>
      <c r="D26" s="3">
        <v>192.5</v>
      </c>
      <c r="E26" s="3">
        <v>1.07</v>
      </c>
      <c r="F26" s="3">
        <f t="shared" si="7"/>
        <v>192.5</v>
      </c>
      <c r="G26" s="3">
        <v>192.05</v>
      </c>
      <c r="H26" s="3">
        <f>(D26-G26)*10000*C26/1000000</f>
        <v>0.2924999999999926</v>
      </c>
      <c r="I26" s="17">
        <f t="shared" ref="I26:I27" si="8">E26-H26</f>
        <v>0.77750000000000741</v>
      </c>
      <c r="J26" s="3">
        <v>0.01</v>
      </c>
      <c r="K26" s="3">
        <f t="shared" si="6"/>
        <v>0.01</v>
      </c>
      <c r="L26" s="26">
        <f>I26*100/E26</f>
        <v>72.663551401869839</v>
      </c>
      <c r="M26" s="3">
        <v>0.01</v>
      </c>
      <c r="N26" s="16"/>
      <c r="O26" s="4"/>
      <c r="P26" s="214"/>
    </row>
    <row r="27" spans="1:16" s="5" customFormat="1" ht="14.1" customHeight="1" x14ac:dyDescent="0.25">
      <c r="A27" s="55">
        <v>15</v>
      </c>
      <c r="B27" s="15" t="s">
        <v>42</v>
      </c>
      <c r="C27" s="38">
        <v>97</v>
      </c>
      <c r="D27" s="3">
        <v>179.1</v>
      </c>
      <c r="E27" s="3">
        <v>1.75</v>
      </c>
      <c r="F27" s="3">
        <f t="shared" si="7"/>
        <v>179.1</v>
      </c>
      <c r="G27" s="3">
        <v>179.12</v>
      </c>
      <c r="H27" s="3">
        <f>(D27-G27)*10000*C27/1000000</f>
        <v>-1.9400000000009923E-2</v>
      </c>
      <c r="I27" s="17">
        <f t="shared" si="8"/>
        <v>1.7694000000000099</v>
      </c>
      <c r="J27" s="3">
        <v>0.14000000000000001</v>
      </c>
      <c r="K27" s="3">
        <f t="shared" si="6"/>
        <v>0.14000000000000001</v>
      </c>
      <c r="L27" s="26">
        <f t="shared" ref="L27" si="9">I27*100/E27</f>
        <v>101.10857142857199</v>
      </c>
      <c r="M27" s="3">
        <v>0.22</v>
      </c>
      <c r="N27" s="16"/>
      <c r="O27" s="4"/>
      <c r="P27" s="214"/>
    </row>
    <row r="28" spans="1:16" s="5" customFormat="1" ht="14.1" customHeight="1" x14ac:dyDescent="0.25">
      <c r="A28" s="55">
        <v>16</v>
      </c>
      <c r="B28" s="15" t="s">
        <v>43</v>
      </c>
      <c r="C28" s="38">
        <v>95</v>
      </c>
      <c r="D28" s="3">
        <v>174.03</v>
      </c>
      <c r="E28" s="3">
        <v>1.03</v>
      </c>
      <c r="F28" s="3">
        <f t="shared" si="7"/>
        <v>174.03</v>
      </c>
      <c r="G28" s="3">
        <v>174.06</v>
      </c>
      <c r="H28" s="3">
        <f>(D28-G28)*10000*C28/1000000</f>
        <v>-2.850000000000108E-2</v>
      </c>
      <c r="I28" s="17">
        <f>E28-H28</f>
        <v>1.0585000000000011</v>
      </c>
      <c r="J28" s="3">
        <v>0.18</v>
      </c>
      <c r="K28" s="3">
        <f t="shared" si="6"/>
        <v>0.18</v>
      </c>
      <c r="L28" s="26">
        <f>I28*100/E28</f>
        <v>102.76699029126223</v>
      </c>
      <c r="M28" s="3">
        <v>0.26</v>
      </c>
      <c r="N28" s="16"/>
      <c r="O28" s="4"/>
      <c r="P28" s="214"/>
    </row>
    <row r="29" spans="1:16" s="5" customFormat="1" ht="14.1" customHeight="1" x14ac:dyDescent="0.25">
      <c r="A29" s="55"/>
      <c r="B29" s="22" t="s">
        <v>35</v>
      </c>
      <c r="C29" s="36">
        <f>SUM(C23:C28)</f>
        <v>716</v>
      </c>
      <c r="D29" s="23"/>
      <c r="E29" s="25">
        <f>SUM(E23:E28)</f>
        <v>10.484</v>
      </c>
      <c r="F29" s="24"/>
      <c r="G29" s="42"/>
      <c r="H29" s="25">
        <f>SUM(H23:H28)</f>
        <v>0.52520000000000289</v>
      </c>
      <c r="I29" s="25">
        <f>SUM(I23:I28)</f>
        <v>9.9587999999999965</v>
      </c>
      <c r="J29" s="24"/>
      <c r="K29" s="24"/>
      <c r="L29" s="29">
        <f>I29*100/E29</f>
        <v>94.990461655856507</v>
      </c>
      <c r="M29" s="24"/>
      <c r="N29" s="16"/>
      <c r="O29" s="214"/>
      <c r="P29" s="214"/>
    </row>
    <row r="30" spans="1:16" s="5" customFormat="1" ht="14.1" customHeight="1" x14ac:dyDescent="0.25">
      <c r="A30" s="55"/>
      <c r="B30" s="22" t="s">
        <v>44</v>
      </c>
      <c r="C30" s="36"/>
      <c r="D30" s="3"/>
      <c r="E30" s="3"/>
      <c r="F30" s="3"/>
      <c r="G30" s="43"/>
      <c r="H30" s="3"/>
      <c r="I30" s="3"/>
      <c r="J30" s="3"/>
      <c r="K30" s="3"/>
      <c r="L30" s="26"/>
      <c r="M30" s="3"/>
      <c r="N30" s="16"/>
      <c r="O30" s="214"/>
      <c r="P30" s="214"/>
    </row>
    <row r="31" spans="1:16" s="5" customFormat="1" ht="14.1" customHeight="1" x14ac:dyDescent="0.25">
      <c r="A31" s="55">
        <v>17</v>
      </c>
      <c r="B31" s="15" t="s">
        <v>45</v>
      </c>
      <c r="C31" s="38">
        <v>57</v>
      </c>
      <c r="D31" s="3">
        <v>189.5</v>
      </c>
      <c r="E31" s="3">
        <v>1.19</v>
      </c>
      <c r="F31" s="3">
        <f t="shared" ref="F31:F33" si="10">D31</f>
        <v>189.5</v>
      </c>
      <c r="G31" s="3">
        <v>189.45</v>
      </c>
      <c r="H31" s="17">
        <f>(D31-G31)*10000*C31/1000000</f>
        <v>2.8500000000006478E-2</v>
      </c>
      <c r="I31" s="3">
        <f>E31-H31</f>
        <v>1.1614999999999935</v>
      </c>
      <c r="J31" s="3">
        <v>0.02</v>
      </c>
      <c r="K31" s="3">
        <f>J31</f>
        <v>0.02</v>
      </c>
      <c r="L31" s="26">
        <f t="shared" ref="L31:L33" si="11">I31*100/E31</f>
        <v>97.605042016806181</v>
      </c>
      <c r="M31" s="3">
        <v>0.05</v>
      </c>
      <c r="N31" s="16"/>
      <c r="O31" s="4"/>
      <c r="P31" s="214"/>
    </row>
    <row r="32" spans="1:16" s="5" customFormat="1" ht="14.1" customHeight="1" x14ac:dyDescent="0.25">
      <c r="A32" s="55">
        <v>18</v>
      </c>
      <c r="B32" s="15" t="s">
        <v>46</v>
      </c>
      <c r="C32" s="38">
        <v>104</v>
      </c>
      <c r="D32" s="3">
        <v>185.5</v>
      </c>
      <c r="E32" s="3">
        <v>1.83</v>
      </c>
      <c r="F32" s="3">
        <f t="shared" si="10"/>
        <v>185.5</v>
      </c>
      <c r="G32" s="3">
        <v>185.5</v>
      </c>
      <c r="H32" s="17">
        <f>(D32-G32)*10000*C32/1000000</f>
        <v>0</v>
      </c>
      <c r="I32" s="17">
        <f>E32-H32</f>
        <v>1.83</v>
      </c>
      <c r="J32" s="3">
        <v>0.02</v>
      </c>
      <c r="K32" s="3">
        <f>J32</f>
        <v>0.02</v>
      </c>
      <c r="L32" s="26">
        <f t="shared" si="11"/>
        <v>100</v>
      </c>
      <c r="M32" s="3">
        <v>0.06</v>
      </c>
      <c r="N32" s="16"/>
      <c r="O32" s="4"/>
      <c r="P32" s="214"/>
    </row>
    <row r="33" spans="1:16" s="5" customFormat="1" ht="14.1" customHeight="1" x14ac:dyDescent="0.25">
      <c r="A33" s="55">
        <v>19</v>
      </c>
      <c r="B33" s="15" t="s">
        <v>47</v>
      </c>
      <c r="C33" s="38">
        <v>64</v>
      </c>
      <c r="D33" s="3">
        <v>180.6</v>
      </c>
      <c r="E33" s="3">
        <v>1.02</v>
      </c>
      <c r="F33" s="3">
        <f t="shared" si="10"/>
        <v>180.6</v>
      </c>
      <c r="G33" s="3">
        <v>180.6</v>
      </c>
      <c r="H33" s="17">
        <f>(D33-G33)*10000*C33/1000000</f>
        <v>0</v>
      </c>
      <c r="I33" s="17">
        <f>E33-H33</f>
        <v>1.02</v>
      </c>
      <c r="J33" s="3">
        <v>0.02</v>
      </c>
      <c r="K33" s="3">
        <f>J33</f>
        <v>0.02</v>
      </c>
      <c r="L33" s="26">
        <f t="shared" si="11"/>
        <v>100</v>
      </c>
      <c r="M33" s="3">
        <v>0.06</v>
      </c>
      <c r="N33" s="16"/>
      <c r="O33" s="4"/>
      <c r="P33" s="214"/>
    </row>
    <row r="34" spans="1:16" s="5" customFormat="1" ht="14.1" customHeight="1" x14ac:dyDescent="0.25">
      <c r="A34" s="55"/>
      <c r="B34" s="22" t="s">
        <v>35</v>
      </c>
      <c r="C34" s="36">
        <f>SUM(C31:C33)</f>
        <v>225</v>
      </c>
      <c r="D34" s="23"/>
      <c r="E34" s="24">
        <f>SUM(E31:E33)</f>
        <v>4.04</v>
      </c>
      <c r="F34" s="24"/>
      <c r="G34" s="42"/>
      <c r="H34" s="24">
        <f>SUM(H31:H33)</f>
        <v>2.8500000000006478E-2</v>
      </c>
      <c r="I34" s="24">
        <f>SUM(I31:I33)</f>
        <v>4.0114999999999936</v>
      </c>
      <c r="J34" s="24"/>
      <c r="K34" s="24"/>
      <c r="L34" s="29">
        <f>I34*100/E34</f>
        <v>99.294554455445379</v>
      </c>
      <c r="M34" s="24"/>
      <c r="N34" s="16"/>
      <c r="O34" s="214"/>
      <c r="P34" s="214"/>
    </row>
    <row r="35" spans="1:16" s="5" customFormat="1" ht="14.1" customHeight="1" x14ac:dyDescent="0.25">
      <c r="A35" s="55"/>
      <c r="B35" s="22" t="s">
        <v>48</v>
      </c>
      <c r="C35" s="36"/>
      <c r="D35" s="3"/>
      <c r="E35" s="3"/>
      <c r="F35" s="3"/>
      <c r="G35" s="43"/>
      <c r="H35" s="3"/>
      <c r="I35" s="3"/>
      <c r="J35" s="3"/>
      <c r="K35" s="3"/>
      <c r="L35" s="26"/>
      <c r="M35" s="3"/>
      <c r="N35" s="16"/>
      <c r="O35" s="214"/>
      <c r="P35" s="214"/>
    </row>
    <row r="36" spans="1:16" s="5" customFormat="1" ht="14.1" customHeight="1" x14ac:dyDescent="0.25">
      <c r="A36" s="55">
        <v>20</v>
      </c>
      <c r="B36" s="15" t="s">
        <v>49</v>
      </c>
      <c r="C36" s="38">
        <v>66.7</v>
      </c>
      <c r="D36" s="3">
        <v>182.5</v>
      </c>
      <c r="E36" s="3">
        <v>1.08</v>
      </c>
      <c r="F36" s="3">
        <f t="shared" ref="F36:F38" si="12">D36</f>
        <v>182.5</v>
      </c>
      <c r="G36" s="3">
        <v>181.85</v>
      </c>
      <c r="H36" s="3">
        <f>(D36-G36)*10000*C36/1000000</f>
        <v>0.43355000000000377</v>
      </c>
      <c r="I36" s="3">
        <f>E36-H36</f>
        <v>0.64644999999999631</v>
      </c>
      <c r="J36" s="3">
        <v>0.01</v>
      </c>
      <c r="K36" s="3">
        <f t="shared" ref="K36" si="13">J36</f>
        <v>0.01</v>
      </c>
      <c r="L36" s="26">
        <f t="shared" ref="L36:L38" si="14">I36*100/E36</f>
        <v>59.856481481481133</v>
      </c>
      <c r="M36" s="57">
        <v>0.04</v>
      </c>
      <c r="N36" s="16"/>
      <c r="O36" s="4"/>
      <c r="P36" s="214"/>
    </row>
    <row r="37" spans="1:16" s="5" customFormat="1" ht="14.1" customHeight="1" x14ac:dyDescent="0.25">
      <c r="A37" s="55">
        <v>21</v>
      </c>
      <c r="B37" s="15" t="s">
        <v>50</v>
      </c>
      <c r="C37" s="38">
        <v>62.8</v>
      </c>
      <c r="D37" s="3">
        <v>177</v>
      </c>
      <c r="E37" s="3">
        <v>1.41</v>
      </c>
      <c r="F37" s="3">
        <f t="shared" si="12"/>
        <v>177</v>
      </c>
      <c r="G37" s="3">
        <v>176.4</v>
      </c>
      <c r="H37" s="3">
        <f>(D37-G37)*10000*C37/1000000</f>
        <v>0.37679999999999647</v>
      </c>
      <c r="I37" s="3">
        <f>E37-H37</f>
        <v>1.0332000000000034</v>
      </c>
      <c r="J37" s="3">
        <v>0.01</v>
      </c>
      <c r="K37" s="3">
        <f>J37</f>
        <v>0.01</v>
      </c>
      <c r="L37" s="26">
        <f t="shared" si="14"/>
        <v>73.276595744681103</v>
      </c>
      <c r="M37" s="57">
        <v>0.05</v>
      </c>
      <c r="N37" s="16"/>
      <c r="O37" s="4"/>
      <c r="P37" s="214"/>
    </row>
    <row r="38" spans="1:16" s="5" customFormat="1" ht="14.1" customHeight="1" x14ac:dyDescent="0.25">
      <c r="A38" s="55">
        <v>22</v>
      </c>
      <c r="B38" s="15" t="s">
        <v>51</v>
      </c>
      <c r="C38" s="38">
        <v>56</v>
      </c>
      <c r="D38" s="3">
        <v>175.25</v>
      </c>
      <c r="E38" s="3">
        <v>1.17</v>
      </c>
      <c r="F38" s="3">
        <f t="shared" si="12"/>
        <v>175.25</v>
      </c>
      <c r="G38" s="3">
        <v>174.95</v>
      </c>
      <c r="H38" s="3">
        <f>(D38-G38)*10000*C38/1000000</f>
        <v>0.16800000000000637</v>
      </c>
      <c r="I38" s="3">
        <f>E38-H38</f>
        <v>1.0019999999999936</v>
      </c>
      <c r="J38" s="3">
        <v>0.02</v>
      </c>
      <c r="K38" s="3">
        <f>J38</f>
        <v>0.02</v>
      </c>
      <c r="L38" s="26">
        <f t="shared" si="14"/>
        <v>85.641025641025095</v>
      </c>
      <c r="M38" s="57">
        <v>0.06</v>
      </c>
      <c r="N38" s="16"/>
      <c r="O38" s="4"/>
      <c r="P38" s="214"/>
    </row>
    <row r="39" spans="1:16" s="5" customFormat="1" ht="14.1" customHeight="1" x14ac:dyDescent="0.25">
      <c r="A39" s="55"/>
      <c r="B39" s="22" t="s">
        <v>35</v>
      </c>
      <c r="C39" s="36">
        <f>SUM(C36:C38)</f>
        <v>185.5</v>
      </c>
      <c r="D39" s="3"/>
      <c r="E39" s="24">
        <f>SUM(E36:E38)</f>
        <v>3.66</v>
      </c>
      <c r="F39" s="24"/>
      <c r="G39" s="42" t="s">
        <v>52</v>
      </c>
      <c r="H39" s="24">
        <f>SUM(H36:H38)</f>
        <v>0.9783500000000066</v>
      </c>
      <c r="I39" s="24">
        <f>SUM(I36:I38)</f>
        <v>2.6816499999999932</v>
      </c>
      <c r="J39" s="24"/>
      <c r="K39" s="24"/>
      <c r="L39" s="29">
        <f>I39*100/E39</f>
        <v>73.269125683059926</v>
      </c>
      <c r="M39" s="24"/>
      <c r="N39" s="16"/>
      <c r="O39" s="214"/>
      <c r="P39" s="214"/>
    </row>
    <row r="40" spans="1:16" s="5" customFormat="1" ht="14.1" customHeight="1" x14ac:dyDescent="0.25">
      <c r="A40" s="55"/>
      <c r="B40" s="22" t="s">
        <v>53</v>
      </c>
      <c r="C40" s="36"/>
      <c r="D40" s="3"/>
      <c r="E40" s="3"/>
      <c r="F40" s="3"/>
      <c r="G40" s="43"/>
      <c r="H40" s="3"/>
      <c r="I40" s="3"/>
      <c r="J40" s="3"/>
      <c r="K40" s="3"/>
      <c r="L40" s="41"/>
      <c r="M40" s="3"/>
      <c r="N40" s="16"/>
      <c r="O40" s="214"/>
      <c r="P40" s="214"/>
    </row>
    <row r="41" spans="1:16" s="5" customFormat="1" ht="14.1" customHeight="1" x14ac:dyDescent="0.25">
      <c r="A41" s="55">
        <v>23</v>
      </c>
      <c r="B41" s="6" t="s">
        <v>54</v>
      </c>
      <c r="C41" s="60">
        <v>184</v>
      </c>
      <c r="D41" s="3">
        <v>212.5</v>
      </c>
      <c r="E41" s="3">
        <v>2.4700000000000002</v>
      </c>
      <c r="F41" s="3">
        <f t="shared" ref="F41:F45" si="15">D41</f>
        <v>212.5</v>
      </c>
      <c r="G41" s="3">
        <v>212.14</v>
      </c>
      <c r="H41" s="3">
        <v>0.56000000000000005</v>
      </c>
      <c r="I41" s="3">
        <f t="shared" ref="I41:I50" si="16">E41-H41</f>
        <v>1.9100000000000001</v>
      </c>
      <c r="J41" s="3">
        <v>0.15</v>
      </c>
      <c r="K41" s="3">
        <f t="shared" ref="K41:K43" si="17">J41</f>
        <v>0.15</v>
      </c>
      <c r="L41" s="26">
        <f t="shared" ref="L41:L50" si="18">I41*100/E41</f>
        <v>77.327935222672053</v>
      </c>
      <c r="M41" s="3">
        <v>0.1</v>
      </c>
      <c r="N41" s="16"/>
      <c r="O41" s="215"/>
      <c r="P41" s="214"/>
    </row>
    <row r="42" spans="1:16" s="5" customFormat="1" ht="14.1" customHeight="1" x14ac:dyDescent="0.25">
      <c r="A42" s="55">
        <v>24</v>
      </c>
      <c r="B42" s="6" t="s">
        <v>55</v>
      </c>
      <c r="C42" s="56">
        <v>53</v>
      </c>
      <c r="D42" s="3">
        <v>195.5</v>
      </c>
      <c r="E42" s="3">
        <v>0.61</v>
      </c>
      <c r="F42" s="3">
        <f t="shared" si="15"/>
        <v>195.5</v>
      </c>
      <c r="G42" s="3">
        <v>195.51</v>
      </c>
      <c r="H42" s="3">
        <f>(D42-G42)*10000*C42/1000000</f>
        <v>-5.2999999999951801E-3</v>
      </c>
      <c r="I42" s="3">
        <f t="shared" si="16"/>
        <v>0.61529999999999518</v>
      </c>
      <c r="J42" s="3">
        <v>0.15</v>
      </c>
      <c r="K42" s="3">
        <f>J42</f>
        <v>0.15</v>
      </c>
      <c r="L42" s="26">
        <f t="shared" si="18"/>
        <v>100.8688524590156</v>
      </c>
      <c r="M42" s="3">
        <v>0.15</v>
      </c>
      <c r="N42" s="16"/>
      <c r="O42" s="216"/>
      <c r="P42" s="214"/>
    </row>
    <row r="43" spans="1:16" s="5" customFormat="1" ht="14.1" customHeight="1" x14ac:dyDescent="0.25">
      <c r="A43" s="55">
        <v>25</v>
      </c>
      <c r="B43" s="6" t="s">
        <v>56</v>
      </c>
      <c r="C43" s="56">
        <v>159</v>
      </c>
      <c r="D43" s="3">
        <v>191.7</v>
      </c>
      <c r="E43" s="3">
        <v>1.74</v>
      </c>
      <c r="F43" s="3">
        <f t="shared" si="15"/>
        <v>191.7</v>
      </c>
      <c r="G43" s="3">
        <v>191.6</v>
      </c>
      <c r="H43" s="3">
        <v>0.13</v>
      </c>
      <c r="I43" s="3">
        <f t="shared" si="16"/>
        <v>1.6099999999999999</v>
      </c>
      <c r="J43" s="3">
        <v>0.15</v>
      </c>
      <c r="K43" s="3">
        <f t="shared" si="17"/>
        <v>0.15</v>
      </c>
      <c r="L43" s="26">
        <f>I43*100/E43</f>
        <v>92.52873563218391</v>
      </c>
      <c r="M43" s="3">
        <v>0.15</v>
      </c>
      <c r="N43" s="16"/>
      <c r="O43" s="216"/>
      <c r="P43" s="214"/>
    </row>
    <row r="44" spans="1:16" s="5" customFormat="1" ht="14.1" customHeight="1" x14ac:dyDescent="0.25">
      <c r="A44" s="55">
        <v>26</v>
      </c>
      <c r="B44" s="6" t="s">
        <v>57</v>
      </c>
      <c r="C44" s="56">
        <v>353</v>
      </c>
      <c r="D44" s="3">
        <v>189.5</v>
      </c>
      <c r="E44" s="3">
        <v>1.93</v>
      </c>
      <c r="F44" s="3">
        <f t="shared" si="15"/>
        <v>189.5</v>
      </c>
      <c r="G44" s="3">
        <v>189.51</v>
      </c>
      <c r="H44" s="3">
        <f>(D44-G44)*10000*C44/1000000</f>
        <v>-3.5299999999967899E-2</v>
      </c>
      <c r="I44" s="3">
        <f t="shared" si="16"/>
        <v>1.9652999999999679</v>
      </c>
      <c r="J44" s="3">
        <v>0.25</v>
      </c>
      <c r="K44" s="3">
        <f>J44</f>
        <v>0.25</v>
      </c>
      <c r="L44" s="26">
        <f t="shared" si="18"/>
        <v>101.82901554403979</v>
      </c>
      <c r="M44" s="3">
        <v>0.2</v>
      </c>
      <c r="N44" s="16"/>
      <c r="O44" s="216"/>
      <c r="P44" s="214"/>
    </row>
    <row r="45" spans="1:16" s="5" customFormat="1" ht="14.1" customHeight="1" x14ac:dyDescent="0.25">
      <c r="A45" s="55">
        <v>27</v>
      </c>
      <c r="B45" s="6" t="s">
        <v>58</v>
      </c>
      <c r="C45" s="56">
        <v>55.5</v>
      </c>
      <c r="D45" s="3">
        <v>186</v>
      </c>
      <c r="E45" s="3">
        <v>1.07</v>
      </c>
      <c r="F45" s="3">
        <f t="shared" si="15"/>
        <v>186</v>
      </c>
      <c r="G45" s="3">
        <v>185.78</v>
      </c>
      <c r="H45" s="3">
        <v>0.11</v>
      </c>
      <c r="I45" s="3">
        <f t="shared" si="16"/>
        <v>0.96000000000000008</v>
      </c>
      <c r="J45" s="3">
        <v>0.3</v>
      </c>
      <c r="K45" s="3">
        <f t="shared" ref="K45:K50" si="19">J45</f>
        <v>0.3</v>
      </c>
      <c r="L45" s="26">
        <f t="shared" si="18"/>
        <v>89.719626168224309</v>
      </c>
      <c r="M45" s="3">
        <v>0.25</v>
      </c>
      <c r="N45" s="16"/>
      <c r="O45" s="216"/>
      <c r="P45" s="214"/>
    </row>
    <row r="46" spans="1:16" s="5" customFormat="1" ht="14.1" customHeight="1" x14ac:dyDescent="0.25">
      <c r="A46" s="59">
        <v>28</v>
      </c>
      <c r="B46" s="6" t="s">
        <v>59</v>
      </c>
      <c r="C46" s="56">
        <v>90</v>
      </c>
      <c r="D46" s="3">
        <v>182.4</v>
      </c>
      <c r="E46" s="3">
        <v>1.47</v>
      </c>
      <c r="F46" s="3">
        <f t="shared" ref="F46:F50" si="20">D46</f>
        <v>182.4</v>
      </c>
      <c r="G46" s="3">
        <v>182.4</v>
      </c>
      <c r="H46" s="3">
        <v>0</v>
      </c>
      <c r="I46" s="3">
        <f t="shared" si="16"/>
        <v>1.47</v>
      </c>
      <c r="J46" s="3">
        <v>0.3</v>
      </c>
      <c r="K46" s="3">
        <f>J46</f>
        <v>0.3</v>
      </c>
      <c r="L46" s="26">
        <v>38</v>
      </c>
      <c r="M46" s="3">
        <v>0.3</v>
      </c>
      <c r="N46" s="16"/>
      <c r="O46" s="216"/>
      <c r="P46" s="214"/>
    </row>
    <row r="47" spans="1:16" s="5" customFormat="1" ht="14.1" customHeight="1" x14ac:dyDescent="0.25">
      <c r="A47" s="40">
        <v>29</v>
      </c>
      <c r="B47" s="15" t="s">
        <v>60</v>
      </c>
      <c r="C47" s="38">
        <v>58</v>
      </c>
      <c r="D47" s="3">
        <v>173</v>
      </c>
      <c r="E47" s="3">
        <v>1.1299999999999999</v>
      </c>
      <c r="F47" s="3">
        <f t="shared" si="20"/>
        <v>173</v>
      </c>
      <c r="G47" s="3">
        <v>173.02</v>
      </c>
      <c r="H47" s="3">
        <f>(D47-G47)*10000*C47/1000000</f>
        <v>-1.1600000000005934E-2</v>
      </c>
      <c r="I47" s="3">
        <f t="shared" si="16"/>
        <v>1.1416000000000057</v>
      </c>
      <c r="J47" s="3">
        <v>0.4</v>
      </c>
      <c r="K47" s="3">
        <f>J47</f>
        <v>0.4</v>
      </c>
      <c r="L47" s="26">
        <f t="shared" si="18"/>
        <v>101.02654867256688</v>
      </c>
      <c r="M47" s="3">
        <v>0.35</v>
      </c>
      <c r="N47" s="16"/>
      <c r="O47" s="4"/>
      <c r="P47" s="214"/>
    </row>
    <row r="48" spans="1:16" s="5" customFormat="1" ht="14.1" customHeight="1" x14ac:dyDescent="0.25">
      <c r="A48" s="40">
        <v>30</v>
      </c>
      <c r="B48" s="6" t="s">
        <v>61</v>
      </c>
      <c r="C48" s="38">
        <v>68</v>
      </c>
      <c r="D48" s="3">
        <v>169</v>
      </c>
      <c r="E48" s="3">
        <v>1.2</v>
      </c>
      <c r="F48" s="3">
        <f t="shared" si="20"/>
        <v>169</v>
      </c>
      <c r="G48" s="3">
        <v>168.95</v>
      </c>
      <c r="H48" s="3">
        <f t="shared" ref="H48:H50" si="21">(D48-G48)*10000*C48/1000000</f>
        <v>3.4000000000007725E-2</v>
      </c>
      <c r="I48" s="3">
        <f t="shared" si="16"/>
        <v>1.1659999999999922</v>
      </c>
      <c r="J48" s="3">
        <v>0.5</v>
      </c>
      <c r="K48" s="3">
        <f t="shared" si="19"/>
        <v>0.5</v>
      </c>
      <c r="L48" s="26">
        <f t="shared" si="18"/>
        <v>97.166666666666018</v>
      </c>
      <c r="M48" s="3">
        <v>0.4</v>
      </c>
      <c r="N48" s="16"/>
      <c r="O48" s="4"/>
      <c r="P48" s="214"/>
    </row>
    <row r="49" spans="1:27" s="5" customFormat="1" ht="14.1" customHeight="1" x14ac:dyDescent="0.25">
      <c r="A49" s="40">
        <v>31</v>
      </c>
      <c r="B49" s="15" t="s">
        <v>62</v>
      </c>
      <c r="C49" s="38">
        <v>102</v>
      </c>
      <c r="D49" s="3">
        <v>163</v>
      </c>
      <c r="E49" s="3">
        <v>2.5</v>
      </c>
      <c r="F49" s="3">
        <f t="shared" si="20"/>
        <v>163</v>
      </c>
      <c r="G49" s="3">
        <v>163.05000000000001</v>
      </c>
      <c r="H49" s="3">
        <f t="shared" si="21"/>
        <v>-5.1000000000011599E-2</v>
      </c>
      <c r="I49" s="3">
        <f t="shared" si="16"/>
        <v>2.5510000000000117</v>
      </c>
      <c r="J49" s="3">
        <v>0.5</v>
      </c>
      <c r="K49" s="3">
        <f t="shared" si="19"/>
        <v>0.5</v>
      </c>
      <c r="L49" s="26">
        <f t="shared" si="18"/>
        <v>102.04000000000046</v>
      </c>
      <c r="M49" s="3">
        <v>0.45</v>
      </c>
      <c r="N49" s="16"/>
      <c r="O49" s="4"/>
      <c r="P49" s="214"/>
    </row>
    <row r="50" spans="1:27" s="5" customFormat="1" ht="14.1" customHeight="1" x14ac:dyDescent="0.25">
      <c r="A50" s="40">
        <v>32</v>
      </c>
      <c r="B50" s="15" t="s">
        <v>63</v>
      </c>
      <c r="C50" s="38">
        <v>78</v>
      </c>
      <c r="D50" s="3">
        <v>160.1</v>
      </c>
      <c r="E50" s="3">
        <v>1.28</v>
      </c>
      <c r="F50" s="3">
        <f t="shared" si="20"/>
        <v>160.1</v>
      </c>
      <c r="G50" s="3">
        <v>160.55000000000001</v>
      </c>
      <c r="H50" s="3">
        <f t="shared" si="21"/>
        <v>-0.35100000000001336</v>
      </c>
      <c r="I50" s="3">
        <f t="shared" si="16"/>
        <v>1.6310000000000133</v>
      </c>
      <c r="J50" s="3">
        <v>0.6</v>
      </c>
      <c r="K50" s="3">
        <f t="shared" si="19"/>
        <v>0.6</v>
      </c>
      <c r="L50" s="26">
        <f t="shared" si="18"/>
        <v>127.42187500000104</v>
      </c>
      <c r="M50" s="3">
        <v>0.5</v>
      </c>
      <c r="N50" s="16"/>
      <c r="O50" s="4"/>
      <c r="P50" s="214"/>
    </row>
    <row r="51" spans="1:27" s="5" customFormat="1" ht="14.1" customHeight="1" x14ac:dyDescent="0.25">
      <c r="A51" s="40"/>
      <c r="B51" s="22" t="s">
        <v>35</v>
      </c>
      <c r="C51" s="36">
        <f>SUM(C41:C50)</f>
        <v>1200.5</v>
      </c>
      <c r="D51" s="3"/>
      <c r="E51" s="24">
        <f>SUM(E41:E50)</f>
        <v>15.4</v>
      </c>
      <c r="F51" s="24"/>
      <c r="G51" s="42"/>
      <c r="H51" s="24">
        <f>SUM(H41:H50)</f>
        <v>0.37980000000001374</v>
      </c>
      <c r="I51" s="24">
        <f>SUM(I41:I50)</f>
        <v>15.020199999999987</v>
      </c>
      <c r="J51" s="24"/>
      <c r="K51" s="62"/>
      <c r="L51" s="29">
        <f>I51*100/E51</f>
        <v>97.533766233766144</v>
      </c>
      <c r="M51" s="62"/>
      <c r="N51" s="16"/>
      <c r="O51" s="214"/>
      <c r="P51" s="214"/>
    </row>
    <row r="52" spans="1:27" s="5" customFormat="1" ht="14.1" customHeight="1" x14ac:dyDescent="0.25">
      <c r="A52" s="40"/>
      <c r="B52" s="22" t="s">
        <v>64</v>
      </c>
      <c r="C52" s="36"/>
      <c r="D52" s="38"/>
      <c r="E52" s="3"/>
      <c r="F52" s="60"/>
      <c r="G52" s="63"/>
      <c r="H52" s="60"/>
      <c r="I52" s="60"/>
      <c r="J52" s="38"/>
      <c r="K52" s="38"/>
      <c r="L52" s="64"/>
      <c r="M52" s="38"/>
      <c r="N52" s="16"/>
      <c r="O52" s="214"/>
      <c r="P52" s="214"/>
    </row>
    <row r="53" spans="1:27" s="5" customFormat="1" ht="14.1" customHeight="1" x14ac:dyDescent="0.25">
      <c r="A53" s="40">
        <v>33</v>
      </c>
      <c r="B53" s="6" t="s">
        <v>65</v>
      </c>
      <c r="C53" s="56">
        <v>73.430000000000007</v>
      </c>
      <c r="D53" s="3">
        <v>217.9</v>
      </c>
      <c r="E53" s="3">
        <v>1.1200000000000001</v>
      </c>
      <c r="F53" s="3">
        <f t="shared" ref="F53:F64" si="22">D53</f>
        <v>217.9</v>
      </c>
      <c r="G53" s="3">
        <v>217.6</v>
      </c>
      <c r="H53" s="3">
        <v>0.2</v>
      </c>
      <c r="I53" s="3">
        <f>E53-H53</f>
        <v>0.92000000000000015</v>
      </c>
      <c r="J53" s="3">
        <v>0.06</v>
      </c>
      <c r="K53" s="3">
        <f>J53</f>
        <v>0.06</v>
      </c>
      <c r="L53" s="26">
        <f t="shared" ref="L53:L64" si="23">I53*100/E53</f>
        <v>82.142857142857153</v>
      </c>
      <c r="M53" s="3">
        <v>0.01</v>
      </c>
      <c r="N53" s="16"/>
      <c r="O53" s="214"/>
      <c r="P53" s="214"/>
    </row>
    <row r="54" spans="1:27" s="5" customFormat="1" ht="14.1" customHeight="1" x14ac:dyDescent="0.25">
      <c r="A54" s="40">
        <v>34</v>
      </c>
      <c r="B54" s="6" t="s">
        <v>66</v>
      </c>
      <c r="C54" s="56">
        <v>158</v>
      </c>
      <c r="D54" s="3">
        <v>211.5</v>
      </c>
      <c r="E54" s="3">
        <v>1.02</v>
      </c>
      <c r="F54" s="3">
        <f t="shared" si="22"/>
        <v>211.5</v>
      </c>
      <c r="G54" s="3">
        <v>211.15</v>
      </c>
      <c r="H54" s="3">
        <v>0.33</v>
      </c>
      <c r="I54" s="3">
        <f>E54-H54</f>
        <v>0.69</v>
      </c>
      <c r="J54" s="3">
        <v>7.0000000000000007E-2</v>
      </c>
      <c r="K54" s="3">
        <f>J54</f>
        <v>7.0000000000000007E-2</v>
      </c>
      <c r="L54" s="26">
        <f t="shared" si="23"/>
        <v>67.647058823529406</v>
      </c>
      <c r="M54" s="3">
        <v>0.04</v>
      </c>
      <c r="N54" s="16"/>
      <c r="O54" s="214"/>
      <c r="P54" s="214"/>
    </row>
    <row r="55" spans="1:27" s="5" customFormat="1" ht="14.1" customHeight="1" x14ac:dyDescent="0.25">
      <c r="A55" s="32"/>
      <c r="B55" s="82"/>
      <c r="C55" s="223" t="s">
        <v>2</v>
      </c>
      <c r="D55" s="224"/>
      <c r="E55" s="224"/>
      <c r="F55" s="225" t="s">
        <v>3</v>
      </c>
      <c r="G55" s="225"/>
      <c r="H55" s="225"/>
      <c r="I55" s="225"/>
      <c r="J55" s="225"/>
      <c r="K55" s="225"/>
      <c r="L55" s="226" t="s">
        <v>4</v>
      </c>
      <c r="M55" s="227" t="s">
        <v>5</v>
      </c>
      <c r="N55" s="16"/>
      <c r="O55" s="214"/>
      <c r="P55" s="214"/>
    </row>
    <row r="56" spans="1:27" s="5" customFormat="1" ht="14.1" customHeight="1" x14ac:dyDescent="0.25">
      <c r="A56" s="58"/>
      <c r="B56" s="228" t="s">
        <v>6</v>
      </c>
      <c r="C56" s="90" t="s">
        <v>7</v>
      </c>
      <c r="D56" s="86" t="s">
        <v>8</v>
      </c>
      <c r="E56" s="229" t="s">
        <v>86</v>
      </c>
      <c r="F56" s="86" t="s">
        <v>10</v>
      </c>
      <c r="G56" s="73" t="s">
        <v>11</v>
      </c>
      <c r="H56" s="86" t="s">
        <v>12</v>
      </c>
      <c r="I56" s="73" t="s">
        <v>13</v>
      </c>
      <c r="J56" s="86" t="s">
        <v>14</v>
      </c>
      <c r="K56" s="226" t="s">
        <v>83</v>
      </c>
      <c r="L56" s="226"/>
      <c r="M56" s="227"/>
      <c r="N56" s="16"/>
      <c r="O56" s="214"/>
      <c r="P56" s="214"/>
    </row>
    <row r="57" spans="1:27" s="5" customFormat="1" ht="14.1" customHeight="1" x14ac:dyDescent="0.25">
      <c r="A57" s="58"/>
      <c r="B57" s="228"/>
      <c r="C57" s="91"/>
      <c r="D57" s="76"/>
      <c r="E57" s="230"/>
      <c r="F57" s="76" t="s">
        <v>16</v>
      </c>
      <c r="G57" s="88" t="s">
        <v>88</v>
      </c>
      <c r="H57" s="76" t="s">
        <v>87</v>
      </c>
      <c r="I57" s="88"/>
      <c r="J57" s="78" t="s">
        <v>19</v>
      </c>
      <c r="K57" s="226"/>
      <c r="L57" s="226"/>
      <c r="M57" s="227"/>
      <c r="N57" s="16"/>
      <c r="O57" s="214"/>
      <c r="P57" s="214"/>
    </row>
    <row r="58" spans="1:27" s="5" customFormat="1" ht="14.1" customHeight="1" x14ac:dyDescent="0.25">
      <c r="A58" s="58"/>
      <c r="B58" s="79"/>
      <c r="C58" s="91"/>
      <c r="D58" s="76"/>
      <c r="E58" s="230"/>
      <c r="F58" s="76" t="s">
        <v>17</v>
      </c>
      <c r="G58" s="88"/>
      <c r="H58" s="49"/>
      <c r="I58" s="85"/>
      <c r="J58" s="76"/>
      <c r="K58" s="226"/>
      <c r="L58" s="226"/>
      <c r="M58" s="227"/>
      <c r="N58" s="16"/>
      <c r="O58" s="214"/>
      <c r="P58" s="214"/>
    </row>
    <row r="59" spans="1:27" s="5" customFormat="1" ht="14.1" customHeight="1" x14ac:dyDescent="0.25">
      <c r="A59" s="34"/>
      <c r="B59" s="77"/>
      <c r="C59" s="9" t="s">
        <v>20</v>
      </c>
      <c r="D59" s="87" t="s">
        <v>21</v>
      </c>
      <c r="E59" s="231"/>
      <c r="F59" s="87" t="s">
        <v>21</v>
      </c>
      <c r="G59" s="89" t="s">
        <v>21</v>
      </c>
      <c r="H59" s="87" t="s">
        <v>22</v>
      </c>
      <c r="I59" s="89" t="s">
        <v>22</v>
      </c>
      <c r="J59" s="87" t="s">
        <v>23</v>
      </c>
      <c r="K59" s="226"/>
      <c r="L59" s="226"/>
      <c r="M59" s="227"/>
      <c r="N59" s="16"/>
      <c r="O59" s="216"/>
      <c r="P59" s="214"/>
    </row>
    <row r="60" spans="1:27" s="31" customFormat="1" ht="14.1" customHeight="1" x14ac:dyDescent="0.25">
      <c r="A60" s="32">
        <v>1</v>
      </c>
      <c r="B60" s="80">
        <v>2</v>
      </c>
      <c r="C60" s="80">
        <v>3</v>
      </c>
      <c r="D60" s="83">
        <v>4</v>
      </c>
      <c r="E60" s="80">
        <v>5</v>
      </c>
      <c r="F60" s="84">
        <v>6</v>
      </c>
      <c r="G60" s="80">
        <v>7</v>
      </c>
      <c r="H60" s="84">
        <v>8</v>
      </c>
      <c r="I60" s="80">
        <v>9</v>
      </c>
      <c r="J60" s="81">
        <v>10</v>
      </c>
      <c r="K60" s="80">
        <v>11</v>
      </c>
      <c r="L60" s="57">
        <v>12</v>
      </c>
      <c r="M60" s="57">
        <v>13</v>
      </c>
      <c r="N60" s="16"/>
      <c r="O60" s="216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</row>
    <row r="61" spans="1:27" s="5" customFormat="1" ht="14.1" customHeight="1" x14ac:dyDescent="0.25">
      <c r="A61" s="40">
        <v>35</v>
      </c>
      <c r="B61" s="6" t="s">
        <v>67</v>
      </c>
      <c r="C61" s="56">
        <v>156.4</v>
      </c>
      <c r="D61" s="3">
        <v>189.2</v>
      </c>
      <c r="E61" s="3">
        <v>1.58</v>
      </c>
      <c r="F61" s="3">
        <f t="shared" si="22"/>
        <v>189.2</v>
      </c>
      <c r="G61" s="3">
        <v>188.76</v>
      </c>
      <c r="H61" s="3">
        <v>0.45</v>
      </c>
      <c r="I61" s="3">
        <f>E61-H61</f>
        <v>1.1300000000000001</v>
      </c>
      <c r="J61" s="3">
        <v>7.0000000000000007E-2</v>
      </c>
      <c r="K61" s="3">
        <f>J61</f>
        <v>7.0000000000000007E-2</v>
      </c>
      <c r="L61" s="26">
        <f t="shared" si="23"/>
        <v>71.51898734177216</v>
      </c>
      <c r="M61" s="3">
        <v>0.06</v>
      </c>
      <c r="N61" s="16"/>
      <c r="O61" s="216"/>
      <c r="P61" s="214"/>
    </row>
    <row r="62" spans="1:27" s="5" customFormat="1" ht="14.1" customHeight="1" x14ac:dyDescent="0.25">
      <c r="A62" s="40">
        <v>36</v>
      </c>
      <c r="B62" s="6" t="s">
        <v>68</v>
      </c>
      <c r="C62" s="56">
        <v>109.5</v>
      </c>
      <c r="D62" s="3">
        <v>184.5</v>
      </c>
      <c r="E62" s="3">
        <v>1.45</v>
      </c>
      <c r="F62" s="3">
        <f t="shared" si="22"/>
        <v>184.5</v>
      </c>
      <c r="G62" s="3">
        <v>184.22</v>
      </c>
      <c r="H62" s="3">
        <v>0.3</v>
      </c>
      <c r="I62" s="3">
        <f>E62-H62</f>
        <v>1.1499999999999999</v>
      </c>
      <c r="J62" s="3">
        <v>7.0000000000000007E-2</v>
      </c>
      <c r="K62" s="3">
        <f>J62</f>
        <v>7.0000000000000007E-2</v>
      </c>
      <c r="L62" s="26">
        <f t="shared" si="23"/>
        <v>79.310344827586206</v>
      </c>
      <c r="M62" s="3">
        <v>7.0000000000000007E-2</v>
      </c>
      <c r="N62" s="16"/>
      <c r="O62" s="4"/>
      <c r="P62" s="214"/>
    </row>
    <row r="63" spans="1:27" s="5" customFormat="1" ht="14.1" customHeight="1" x14ac:dyDescent="0.25">
      <c r="A63" s="40">
        <v>37</v>
      </c>
      <c r="B63" s="6" t="s">
        <v>69</v>
      </c>
      <c r="C63" s="38">
        <v>105</v>
      </c>
      <c r="D63" s="3">
        <v>182.6</v>
      </c>
      <c r="E63" s="3">
        <v>1.7</v>
      </c>
      <c r="F63" s="3">
        <f t="shared" si="22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26" t="s">
        <v>37</v>
      </c>
      <c r="M63" s="3">
        <v>0.08</v>
      </c>
      <c r="N63" s="16"/>
      <c r="O63" s="4"/>
      <c r="P63" s="214"/>
    </row>
    <row r="64" spans="1:27" s="5" customFormat="1" ht="14.1" customHeight="1" x14ac:dyDescent="0.25">
      <c r="A64" s="40">
        <v>38</v>
      </c>
      <c r="B64" s="15" t="s">
        <v>70</v>
      </c>
      <c r="C64" s="38">
        <v>124.8</v>
      </c>
      <c r="D64" s="3">
        <v>97.97</v>
      </c>
      <c r="E64" s="3">
        <v>2.5</v>
      </c>
      <c r="F64" s="3">
        <f t="shared" si="22"/>
        <v>97.97</v>
      </c>
      <c r="G64" s="3">
        <v>97.89</v>
      </c>
      <c r="H64" s="3">
        <f>(D64-G64)*10000*C64/1000000</f>
        <v>9.9839999999997875E-2</v>
      </c>
      <c r="I64" s="3">
        <f>E64-H64</f>
        <v>2.4001600000000023</v>
      </c>
      <c r="J64" s="3">
        <v>0.15</v>
      </c>
      <c r="K64" s="3">
        <f>J64</f>
        <v>0.15</v>
      </c>
      <c r="L64" s="26">
        <f t="shared" si="23"/>
        <v>96.006400000000085</v>
      </c>
      <c r="M64" s="3">
        <v>0.15</v>
      </c>
      <c r="N64" s="16"/>
      <c r="O64" s="214"/>
      <c r="P64" s="214"/>
    </row>
    <row r="65" spans="1:16" s="5" customFormat="1" ht="14.1" customHeight="1" x14ac:dyDescent="0.25">
      <c r="A65" s="40"/>
      <c r="B65" s="22" t="s">
        <v>35</v>
      </c>
      <c r="C65" s="36">
        <f>C53+C54+C61+C62+C63+C64</f>
        <v>727.13</v>
      </c>
      <c r="D65" s="23"/>
      <c r="E65" s="24">
        <f>E64+E62+E61+E54+E53+E63</f>
        <v>9.370000000000001</v>
      </c>
      <c r="F65" s="24"/>
      <c r="G65" s="42"/>
      <c r="H65" s="24">
        <f>H64+H62+H61+H54+H53</f>
        <v>1.379839999999998</v>
      </c>
      <c r="I65" s="24">
        <f>I64+I62+I61+I54+I53</f>
        <v>6.290160000000002</v>
      </c>
      <c r="J65" s="24"/>
      <c r="K65" s="24"/>
      <c r="L65" s="29">
        <f>I65*100/E65</f>
        <v>67.13084311632872</v>
      </c>
      <c r="M65" s="24"/>
      <c r="N65" s="16"/>
      <c r="O65" s="214"/>
      <c r="P65" s="214"/>
    </row>
    <row r="66" spans="1:16" s="5" customFormat="1" ht="14.1" customHeight="1" x14ac:dyDescent="0.25">
      <c r="A66" s="40"/>
      <c r="B66" s="22" t="s">
        <v>71</v>
      </c>
      <c r="C66" s="36"/>
      <c r="D66" s="65"/>
      <c r="E66" s="66"/>
      <c r="F66" s="65"/>
      <c r="G66" s="67"/>
      <c r="H66" s="65"/>
      <c r="I66" s="65"/>
      <c r="J66" s="3"/>
      <c r="K66" s="65"/>
      <c r="L66" s="41"/>
      <c r="M66" s="65"/>
      <c r="N66" s="16"/>
      <c r="O66" s="214"/>
      <c r="P66" s="214"/>
    </row>
    <row r="67" spans="1:16" s="5" customFormat="1" ht="14.1" customHeight="1" x14ac:dyDescent="0.25">
      <c r="A67" s="40">
        <v>39</v>
      </c>
      <c r="B67" s="6" t="s">
        <v>72</v>
      </c>
      <c r="C67" s="68">
        <v>78</v>
      </c>
      <c r="D67" s="18">
        <v>174.5</v>
      </c>
      <c r="E67" s="18"/>
      <c r="F67" s="3"/>
      <c r="G67" s="19">
        <v>173.74</v>
      </c>
      <c r="H67" s="19">
        <v>0.59</v>
      </c>
      <c r="I67" s="19">
        <f t="shared" ref="I67" si="24">E67-H67</f>
        <v>-0.59</v>
      </c>
      <c r="J67" s="20">
        <v>0</v>
      </c>
      <c r="K67" s="20">
        <v>0</v>
      </c>
      <c r="L67" s="21" t="e">
        <f>I67/E67*100</f>
        <v>#DIV/0!</v>
      </c>
      <c r="M67" s="19">
        <v>0.02</v>
      </c>
      <c r="N67" s="50"/>
      <c r="O67" s="217"/>
      <c r="P67" s="214"/>
    </row>
    <row r="68" spans="1:16" ht="14.1" customHeight="1" x14ac:dyDescent="0.25">
      <c r="A68" s="40">
        <v>40</v>
      </c>
      <c r="B68" s="6" t="s">
        <v>73</v>
      </c>
      <c r="C68" s="56">
        <v>220</v>
      </c>
      <c r="D68" s="3">
        <v>168.8</v>
      </c>
      <c r="E68" s="3">
        <v>4.8</v>
      </c>
      <c r="F68" s="3">
        <f t="shared" ref="F68" si="25">D68</f>
        <v>168.8</v>
      </c>
      <c r="G68" s="3">
        <v>168.45</v>
      </c>
      <c r="H68" s="3">
        <f>(D68-G68)*10000*C68/1000000</f>
        <v>0.77000000000005009</v>
      </c>
      <c r="I68" s="3">
        <f t="shared" ref="I68" si="26">E68-H68</f>
        <v>4.0299999999999496</v>
      </c>
      <c r="J68" s="3">
        <v>0</v>
      </c>
      <c r="K68" s="3">
        <f>J68</f>
        <v>0</v>
      </c>
      <c r="L68" s="26">
        <f t="shared" ref="L68" si="27">I68*100/E68</f>
        <v>83.958333333332277</v>
      </c>
      <c r="M68" s="3">
        <v>7.0000000000000007E-2</v>
      </c>
      <c r="N68" s="16"/>
      <c r="O68" s="216"/>
      <c r="P68" s="214"/>
    </row>
    <row r="69" spans="1:16" ht="14.1" customHeight="1" x14ac:dyDescent="0.25">
      <c r="A69" s="40"/>
      <c r="B69" s="22" t="s">
        <v>35</v>
      </c>
      <c r="C69" s="36">
        <f>SUM(C67:C68)</f>
        <v>298</v>
      </c>
      <c r="D69" s="23"/>
      <c r="E69" s="24">
        <f>SUM(E68:E68)</f>
        <v>4.8</v>
      </c>
      <c r="F69" s="24"/>
      <c r="G69" s="42"/>
      <c r="H69" s="24">
        <f>SUM(H68:H68)</f>
        <v>0.77000000000005009</v>
      </c>
      <c r="I69" s="24">
        <f>SUM(I68:I68)</f>
        <v>4.0299999999999496</v>
      </c>
      <c r="J69" s="25"/>
      <c r="K69" s="24"/>
      <c r="L69" s="29">
        <f>I69*100/E69</f>
        <v>83.958333333332277</v>
      </c>
      <c r="M69" s="24"/>
      <c r="N69" s="16"/>
      <c r="O69" s="214"/>
      <c r="P69" s="214"/>
    </row>
    <row r="70" spans="1:16" ht="14.1" customHeight="1" x14ac:dyDescent="0.25">
      <c r="A70" s="40"/>
      <c r="B70" s="22" t="s">
        <v>74</v>
      </c>
      <c r="C70" s="36"/>
      <c r="D70" s="3"/>
      <c r="E70" s="62"/>
      <c r="F70" s="62"/>
      <c r="G70" s="69"/>
      <c r="H70" s="62"/>
      <c r="I70" s="62"/>
      <c r="J70" s="62"/>
      <c r="K70" s="62"/>
      <c r="L70" s="70"/>
      <c r="M70" s="62"/>
      <c r="N70" s="16"/>
      <c r="O70" s="214"/>
      <c r="P70" s="214"/>
    </row>
    <row r="71" spans="1:16" x14ac:dyDescent="0.25">
      <c r="A71" s="40">
        <v>41</v>
      </c>
      <c r="B71" s="15" t="s">
        <v>75</v>
      </c>
      <c r="C71" s="38">
        <v>54.1</v>
      </c>
      <c r="D71" s="38">
        <v>152.5</v>
      </c>
      <c r="E71" s="38">
        <v>1.42</v>
      </c>
      <c r="F71" s="3">
        <f>D71</f>
        <v>152.5</v>
      </c>
      <c r="G71" s="38">
        <v>150.15</v>
      </c>
      <c r="H71" s="3">
        <f>(D71-G71)*10000*C71/1000000</f>
        <v>1.2713499999999969</v>
      </c>
      <c r="I71" s="3">
        <f>E71-H71</f>
        <v>0.14865000000000306</v>
      </c>
      <c r="J71" s="38">
        <v>0</v>
      </c>
      <c r="K71" s="38">
        <f t="shared" ref="K71" si="28">J71</f>
        <v>0</v>
      </c>
      <c r="L71" s="26">
        <f t="shared" ref="L71:L73" si="29">I71*100/E71</f>
        <v>10.468309859155145</v>
      </c>
      <c r="M71" s="38">
        <v>0.05</v>
      </c>
      <c r="N71" s="53" t="s">
        <v>89</v>
      </c>
      <c r="O71" s="4"/>
      <c r="P71" s="214"/>
    </row>
    <row r="72" spans="1:16" x14ac:dyDescent="0.25">
      <c r="A72" s="40"/>
      <c r="B72" s="22" t="s">
        <v>76</v>
      </c>
      <c r="C72" s="36"/>
      <c r="D72" s="38"/>
      <c r="E72" s="38"/>
      <c r="F72" s="38"/>
      <c r="G72" s="71"/>
      <c r="H72" s="38"/>
      <c r="I72" s="3"/>
      <c r="J72" s="38"/>
      <c r="K72" s="38"/>
      <c r="L72" s="44"/>
      <c r="M72" s="38"/>
      <c r="O72" s="1"/>
      <c r="P72" s="214"/>
    </row>
    <row r="73" spans="1:16" x14ac:dyDescent="0.25">
      <c r="A73" s="40">
        <v>42</v>
      </c>
      <c r="B73" s="6" t="s">
        <v>77</v>
      </c>
      <c r="C73" s="3">
        <v>59.6</v>
      </c>
      <c r="D73" s="38">
        <v>159.87</v>
      </c>
      <c r="E73" s="38">
        <v>1.19</v>
      </c>
      <c r="F73" s="3">
        <f>D73</f>
        <v>159.87</v>
      </c>
      <c r="G73" s="38">
        <v>157.97</v>
      </c>
      <c r="H73" s="3">
        <v>1.1000000000000001</v>
      </c>
      <c r="I73" s="3">
        <f>E73-H73</f>
        <v>8.9999999999999858E-2</v>
      </c>
      <c r="J73" s="38">
        <v>0.01</v>
      </c>
      <c r="K73" s="38">
        <f>J73</f>
        <v>0.01</v>
      </c>
      <c r="L73" s="26">
        <f t="shared" si="29"/>
        <v>7.5630252100840218</v>
      </c>
      <c r="M73" s="38">
        <v>0.01</v>
      </c>
      <c r="O73" s="2"/>
      <c r="P73" s="214"/>
    </row>
    <row r="74" spans="1:16" x14ac:dyDescent="0.25">
      <c r="A74" s="40"/>
      <c r="B74" s="22" t="s">
        <v>78</v>
      </c>
      <c r="C74" s="36"/>
      <c r="D74" s="38"/>
      <c r="E74" s="38"/>
      <c r="F74" s="38"/>
      <c r="G74" s="71"/>
      <c r="H74" s="38"/>
      <c r="I74" s="38"/>
      <c r="J74" s="38"/>
      <c r="K74" s="38"/>
      <c r="L74" s="45"/>
      <c r="M74" s="38"/>
      <c r="O74" s="1"/>
      <c r="P74" s="214"/>
    </row>
    <row r="75" spans="1:16" x14ac:dyDescent="0.25">
      <c r="A75" s="40"/>
      <c r="B75" s="72" t="s">
        <v>81</v>
      </c>
      <c r="C75" s="220">
        <f>C21+C29+C34+C39+C51+C65+C69+C71+C73</f>
        <v>6101.0440000000008</v>
      </c>
      <c r="D75" s="3"/>
      <c r="E75" s="24">
        <f>E21+E29+E34+E39+E51+E65+E69+E71+E73</f>
        <v>108.95400000000001</v>
      </c>
      <c r="F75" s="24"/>
      <c r="G75" s="24"/>
      <c r="H75" s="24">
        <f>H21+H29+H34+H39+H51+H65+H69+H71+H73</f>
        <v>6.4882470000000669</v>
      </c>
      <c r="I75" s="29">
        <f>I21+I29+I34+I39+I51+I65+I69+I71+I73</f>
        <v>100.76575299999993</v>
      </c>
      <c r="J75" s="24"/>
      <c r="K75" s="24"/>
      <c r="L75" s="24">
        <f>I75*100/E75</f>
        <v>92.484675184022549</v>
      </c>
      <c r="M75" s="62"/>
      <c r="O75" s="218"/>
      <c r="P75" s="214"/>
    </row>
    <row r="76" spans="1:16" x14ac:dyDescent="0.25">
      <c r="A76" s="93"/>
      <c r="B76" s="232" t="s">
        <v>90</v>
      </c>
      <c r="C76" s="232"/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O76" s="1"/>
      <c r="P76" s="214"/>
    </row>
    <row r="77" spans="1:16" s="31" customFormat="1" x14ac:dyDescent="0.25">
      <c r="A77" s="94">
        <v>1</v>
      </c>
      <c r="B77" s="92" t="s">
        <v>91</v>
      </c>
      <c r="C77" s="95">
        <v>116.98</v>
      </c>
      <c r="D77" s="95">
        <v>176.4</v>
      </c>
      <c r="E77" s="95">
        <v>2.36</v>
      </c>
      <c r="F77" s="3">
        <f t="shared" ref="F77:F79" si="30">D77</f>
        <v>176.4</v>
      </c>
      <c r="G77" s="3">
        <v>175.5</v>
      </c>
      <c r="H77" s="3">
        <f>(D77-G77)*10000*C77/1000000</f>
        <v>1.0528200000000065</v>
      </c>
      <c r="I77" s="3">
        <f>E77-H77</f>
        <v>1.3071799999999933</v>
      </c>
      <c r="J77" s="95">
        <v>0.02</v>
      </c>
      <c r="K77" s="95">
        <f>J77</f>
        <v>0.02</v>
      </c>
      <c r="L77" s="26">
        <f t="shared" ref="L77:L79" si="31">I77*100/E77</f>
        <v>55.38898305084718</v>
      </c>
      <c r="M77" s="95"/>
      <c r="O77" s="219"/>
      <c r="P77" s="53"/>
    </row>
    <row r="78" spans="1:16" x14ac:dyDescent="0.25">
      <c r="A78" s="96">
        <v>2</v>
      </c>
      <c r="B78" s="6" t="s">
        <v>92</v>
      </c>
      <c r="C78" s="3">
        <v>339</v>
      </c>
      <c r="D78" s="3">
        <v>169.5</v>
      </c>
      <c r="E78" s="3">
        <v>4.0599999999999996</v>
      </c>
      <c r="F78" s="3">
        <f t="shared" si="30"/>
        <v>169.5</v>
      </c>
      <c r="G78" s="3">
        <v>169.26</v>
      </c>
      <c r="H78" s="3">
        <f>(D78-G78)*10000*C78/1000000</f>
        <v>0.81360000000003085</v>
      </c>
      <c r="I78" s="3">
        <f>E78-H78</f>
        <v>3.2463999999999689</v>
      </c>
      <c r="J78" s="17">
        <v>4.2000000000000003E-2</v>
      </c>
      <c r="K78" s="17">
        <f>J78</f>
        <v>4.2000000000000003E-2</v>
      </c>
      <c r="L78" s="26">
        <f t="shared" si="31"/>
        <v>79.960591133004158</v>
      </c>
      <c r="M78" s="3"/>
      <c r="O78" s="214"/>
      <c r="P78" s="214"/>
    </row>
    <row r="79" spans="1:16" x14ac:dyDescent="0.25">
      <c r="A79" s="96">
        <v>3</v>
      </c>
      <c r="B79" s="15" t="s">
        <v>93</v>
      </c>
      <c r="C79" s="3">
        <v>40.200000000000003</v>
      </c>
      <c r="D79" s="3">
        <v>180.1</v>
      </c>
      <c r="E79" s="3">
        <v>1</v>
      </c>
      <c r="F79" s="3">
        <f t="shared" si="30"/>
        <v>180.1</v>
      </c>
      <c r="G79" s="3">
        <v>177.85</v>
      </c>
      <c r="H79" s="3">
        <f>(D79-G79)*10000*C79/1000000</f>
        <v>0.90450000000000008</v>
      </c>
      <c r="I79" s="3">
        <f>E79-H79</f>
        <v>9.5499999999999918E-2</v>
      </c>
      <c r="J79" s="3">
        <v>0</v>
      </c>
      <c r="K79" s="3">
        <v>0</v>
      </c>
      <c r="L79" s="26">
        <f t="shared" si="31"/>
        <v>9.5499999999999918</v>
      </c>
      <c r="M79" s="3"/>
      <c r="O79" s="214"/>
      <c r="P79" s="214"/>
    </row>
    <row r="80" spans="1:16" x14ac:dyDescent="0.25">
      <c r="A80" s="97"/>
      <c r="B80" s="98"/>
      <c r="C80" s="24"/>
      <c r="D80" s="24"/>
      <c r="E80" s="24">
        <f>SUM(E77:E79)</f>
        <v>7.42</v>
      </c>
      <c r="F80" s="24"/>
      <c r="G80" s="99"/>
      <c r="H80" s="24">
        <f>SUM(H77:H79)</f>
        <v>2.7709200000000376</v>
      </c>
      <c r="I80" s="24">
        <f>SUM(I77:I79)</f>
        <v>4.6490799999999624</v>
      </c>
      <c r="J80" s="24"/>
      <c r="K80" s="24"/>
      <c r="L80" s="29">
        <f>I80*100/E80</f>
        <v>62.656064690026454</v>
      </c>
      <c r="M80" s="24"/>
      <c r="O80" s="214"/>
      <c r="P80" s="214"/>
    </row>
    <row r="81" spans="1:13" x14ac:dyDescent="0.25">
      <c r="A81" s="46"/>
      <c r="B81" s="47" t="s">
        <v>82</v>
      </c>
      <c r="C81" s="33"/>
      <c r="D81" s="33"/>
      <c r="E81" s="33"/>
      <c r="F81" s="33"/>
      <c r="G81" s="33"/>
      <c r="H81" s="33"/>
      <c r="I81" s="33"/>
      <c r="J81" s="33"/>
      <c r="K81" s="33"/>
      <c r="L81" s="48"/>
      <c r="M81" s="49"/>
    </row>
  </sheetData>
  <mergeCells count="19">
    <mergeCell ref="B56:B57"/>
    <mergeCell ref="E56:E59"/>
    <mergeCell ref="K56:K59"/>
    <mergeCell ref="B76:M76"/>
    <mergeCell ref="N4:N8"/>
    <mergeCell ref="C55:E55"/>
    <mergeCell ref="F55:K55"/>
    <mergeCell ref="L55:L59"/>
    <mergeCell ref="M55:M59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5"/>
  <sheetViews>
    <sheetView zoomScaleNormal="100" workbookViewId="0">
      <pane xSplit="13" ySplit="9" topLeftCell="N49" activePane="bottomRight" state="frozen"/>
      <selection pane="topRight" activeCell="N1" sqref="N1"/>
      <selection pane="bottomLeft" activeCell="A10" sqref="A10"/>
      <selection pane="bottomRight" activeCell="M85" sqref="A1:M85"/>
    </sheetView>
  </sheetViews>
  <sheetFormatPr defaultRowHeight="15" x14ac:dyDescent="0.25"/>
  <cols>
    <col min="1" max="1" width="2.5703125" customWidth="1"/>
    <col min="2" max="2" width="17.5703125" customWidth="1"/>
    <col min="3" max="3" width="6.42578125" customWidth="1"/>
    <col min="4" max="4" width="6" customWidth="1"/>
    <col min="5" max="5" width="6.7109375" customWidth="1"/>
    <col min="6" max="6" width="6.42578125" customWidth="1"/>
    <col min="7" max="7" width="6" style="5" customWidth="1"/>
    <col min="8" max="8" width="6.42578125" style="5" customWidth="1"/>
    <col min="9" max="9" width="6" style="5" customWidth="1"/>
    <col min="10" max="10" width="5.140625" style="5" customWidth="1"/>
    <col min="11" max="11" width="4.7109375" style="5" customWidth="1"/>
    <col min="12" max="12" width="4.85546875" style="5" customWidth="1"/>
    <col min="13" max="13" width="6.5703125" style="5" customWidth="1"/>
    <col min="14" max="14" width="2" style="5" customWidth="1"/>
    <col min="15" max="24" width="9.140625" style="5"/>
  </cols>
  <sheetData>
    <row r="1" spans="1:15" ht="14.25" customHeight="1" x14ac:dyDescent="0.25">
      <c r="A1" s="105"/>
      <c r="B1" s="234" t="s">
        <v>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5" ht="12" customHeight="1" x14ac:dyDescent="0.25">
      <c r="A2" s="105"/>
      <c r="B2" s="234" t="s">
        <v>84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1:15" ht="10.5" customHeight="1" x14ac:dyDescent="0.25">
      <c r="A3" s="105"/>
      <c r="B3" s="235" t="str">
        <f>Лист1!B3</f>
        <v>станом на 11 лютого 2025р.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</row>
    <row r="4" spans="1:15" ht="12.75" customHeight="1" x14ac:dyDescent="0.25">
      <c r="A4" s="106"/>
      <c r="B4" s="32"/>
      <c r="C4" s="236" t="s">
        <v>2</v>
      </c>
      <c r="D4" s="237"/>
      <c r="E4" s="238"/>
      <c r="F4" s="239" t="s">
        <v>3</v>
      </c>
      <c r="G4" s="240"/>
      <c r="H4" s="241"/>
      <c r="I4" s="241"/>
      <c r="J4" s="241"/>
      <c r="K4" s="242"/>
      <c r="L4" s="229" t="s">
        <v>4</v>
      </c>
      <c r="M4" s="245" t="s">
        <v>5</v>
      </c>
      <c r="N4" s="248"/>
    </row>
    <row r="5" spans="1:15" x14ac:dyDescent="0.25">
      <c r="A5" s="107"/>
      <c r="B5" s="228" t="s">
        <v>6</v>
      </c>
      <c r="C5" s="108" t="s">
        <v>7</v>
      </c>
      <c r="D5" s="73" t="s">
        <v>8</v>
      </c>
      <c r="E5" s="73" t="s">
        <v>9</v>
      </c>
      <c r="F5" s="76" t="s">
        <v>10</v>
      </c>
      <c r="G5" s="73" t="s">
        <v>11</v>
      </c>
      <c r="H5" s="73" t="s">
        <v>12</v>
      </c>
      <c r="I5" s="76" t="s">
        <v>13</v>
      </c>
      <c r="J5" s="73" t="s">
        <v>14</v>
      </c>
      <c r="K5" s="229" t="s">
        <v>83</v>
      </c>
      <c r="L5" s="243"/>
      <c r="M5" s="246"/>
      <c r="N5" s="248"/>
    </row>
    <row r="6" spans="1:15" x14ac:dyDescent="0.25">
      <c r="A6" s="107"/>
      <c r="B6" s="228"/>
      <c r="C6" s="109"/>
      <c r="D6" s="110"/>
      <c r="E6" s="102" t="s">
        <v>15</v>
      </c>
      <c r="F6" s="76" t="s">
        <v>16</v>
      </c>
      <c r="G6" s="102" t="s">
        <v>17</v>
      </c>
      <c r="H6" s="102" t="s">
        <v>18</v>
      </c>
      <c r="I6" s="76"/>
      <c r="J6" s="101" t="s">
        <v>19</v>
      </c>
      <c r="K6" s="243"/>
      <c r="L6" s="243"/>
      <c r="M6" s="246"/>
      <c r="N6" s="248"/>
    </row>
    <row r="7" spans="1:15" x14ac:dyDescent="0.25">
      <c r="A7" s="107"/>
      <c r="B7" s="109"/>
      <c r="C7" s="109"/>
      <c r="D7" s="110"/>
      <c r="E7" s="85"/>
      <c r="F7" s="76" t="s">
        <v>17</v>
      </c>
      <c r="G7" s="102"/>
      <c r="H7" s="85"/>
      <c r="I7" s="33"/>
      <c r="J7" s="102"/>
      <c r="K7" s="243"/>
      <c r="L7" s="243"/>
      <c r="M7" s="246"/>
      <c r="N7" s="248"/>
    </row>
    <row r="8" spans="1:15" ht="15" customHeight="1" x14ac:dyDescent="0.25">
      <c r="A8" s="111"/>
      <c r="B8" s="34"/>
      <c r="C8" s="34" t="s">
        <v>20</v>
      </c>
      <c r="D8" s="112" t="s">
        <v>21</v>
      </c>
      <c r="E8" s="103" t="s">
        <v>22</v>
      </c>
      <c r="F8" s="87" t="s">
        <v>21</v>
      </c>
      <c r="G8" s="103" t="s">
        <v>21</v>
      </c>
      <c r="H8" s="103" t="s">
        <v>22</v>
      </c>
      <c r="I8" s="76" t="s">
        <v>22</v>
      </c>
      <c r="J8" s="103" t="s">
        <v>23</v>
      </c>
      <c r="K8" s="244"/>
      <c r="L8" s="244"/>
      <c r="M8" s="247"/>
      <c r="N8" s="248"/>
    </row>
    <row r="9" spans="1:15" ht="12" customHeight="1" x14ac:dyDescent="0.25">
      <c r="A9" s="106">
        <v>1</v>
      </c>
      <c r="B9" s="113">
        <v>2</v>
      </c>
      <c r="C9" s="113">
        <v>3</v>
      </c>
      <c r="D9" s="113">
        <v>4</v>
      </c>
      <c r="E9" s="113">
        <v>5</v>
      </c>
      <c r="F9" s="113">
        <v>6</v>
      </c>
      <c r="G9" s="114">
        <v>7</v>
      </c>
      <c r="H9" s="113">
        <v>8</v>
      </c>
      <c r="I9" s="113">
        <v>9</v>
      </c>
      <c r="J9" s="113">
        <v>10</v>
      </c>
      <c r="K9" s="113">
        <v>11</v>
      </c>
      <c r="L9" s="113">
        <v>12</v>
      </c>
      <c r="M9" s="115">
        <v>13</v>
      </c>
      <c r="N9" s="12"/>
    </row>
    <row r="10" spans="1:15" ht="11.25" customHeight="1" x14ac:dyDescent="0.25">
      <c r="A10" s="116"/>
      <c r="B10" s="117" t="s">
        <v>24</v>
      </c>
      <c r="C10" s="118"/>
      <c r="D10" s="119"/>
      <c r="E10" s="119"/>
      <c r="F10" s="119"/>
      <c r="G10" s="119"/>
      <c r="H10" s="119"/>
      <c r="I10" s="119"/>
      <c r="J10" s="119"/>
      <c r="K10" s="119"/>
      <c r="L10" s="10"/>
      <c r="M10" s="35"/>
      <c r="N10" s="14"/>
    </row>
    <row r="11" spans="1:15" s="5" customFormat="1" ht="14.1" customHeight="1" x14ac:dyDescent="0.25">
      <c r="A11" s="120">
        <v>1</v>
      </c>
      <c r="B11" s="9" t="s">
        <v>25</v>
      </c>
      <c r="C11" s="121">
        <v>315.79399999999998</v>
      </c>
      <c r="D11" s="3">
        <v>177</v>
      </c>
      <c r="E11" s="17">
        <v>8.24</v>
      </c>
      <c r="F11" s="3">
        <f>D11</f>
        <v>177</v>
      </c>
      <c r="G11" s="3">
        <f>Лист1!G11</f>
        <v>176.85</v>
      </c>
      <c r="H11" s="3">
        <f>Лист1!H11</f>
        <v>0.4736910000000179</v>
      </c>
      <c r="I11" s="3">
        <f>E11-H11</f>
        <v>7.7663089999999819</v>
      </c>
      <c r="J11" s="3">
        <f>Лист1!J11</f>
        <v>0.35</v>
      </c>
      <c r="K11" s="3">
        <f>J11</f>
        <v>0.35</v>
      </c>
      <c r="L11" s="41">
        <f t="shared" ref="L11:L20" si="0">I11*100/E11</f>
        <v>94.251322815533754</v>
      </c>
      <c r="M11" s="122">
        <v>0.35</v>
      </c>
      <c r="N11" s="13"/>
      <c r="O11" s="13">
        <f>G11-D11</f>
        <v>-0.15000000000000568</v>
      </c>
    </row>
    <row r="12" spans="1:15" s="5" customFormat="1" ht="14.1" customHeight="1" x14ac:dyDescent="0.25">
      <c r="A12" s="120">
        <v>2</v>
      </c>
      <c r="B12" s="9" t="s">
        <v>26</v>
      </c>
      <c r="C12" s="121">
        <v>120</v>
      </c>
      <c r="D12" s="3">
        <v>167.5</v>
      </c>
      <c r="E12" s="17">
        <v>3.44</v>
      </c>
      <c r="F12" s="3">
        <f t="shared" ref="F12:F20" si="1">D12</f>
        <v>167.5</v>
      </c>
      <c r="G12" s="3">
        <f>Лист1!G12</f>
        <v>167.52</v>
      </c>
      <c r="H12" s="3">
        <f>Лист1!H12</f>
        <v>-2.4000000000012279E-2</v>
      </c>
      <c r="I12" s="3">
        <f t="shared" ref="I12:I20" si="2">E12-H12</f>
        <v>3.4640000000000124</v>
      </c>
      <c r="J12" s="3">
        <f>Лист1!J12</f>
        <v>0.35</v>
      </c>
      <c r="K12" s="3">
        <f t="shared" ref="K12:K20" si="3">J12</f>
        <v>0.35</v>
      </c>
      <c r="L12" s="41">
        <f t="shared" si="0"/>
        <v>100.697674418605</v>
      </c>
      <c r="M12" s="122">
        <v>0.8</v>
      </c>
      <c r="N12" s="13"/>
      <c r="O12" s="13">
        <f t="shared" ref="O12:O68" si="4">G12-D12</f>
        <v>2.0000000000010232E-2</v>
      </c>
    </row>
    <row r="13" spans="1:15" s="5" customFormat="1" ht="14.1" customHeight="1" x14ac:dyDescent="0.25">
      <c r="A13" s="120">
        <v>3</v>
      </c>
      <c r="B13" s="10" t="s">
        <v>27</v>
      </c>
      <c r="C13" s="123">
        <v>220</v>
      </c>
      <c r="D13" s="3">
        <v>164</v>
      </c>
      <c r="E13" s="17">
        <v>1.5</v>
      </c>
      <c r="F13" s="3">
        <f t="shared" si="1"/>
        <v>164</v>
      </c>
      <c r="G13" s="3">
        <f>Лист1!G13</f>
        <v>164</v>
      </c>
      <c r="H13" s="3">
        <f>Лист1!H13</f>
        <v>0</v>
      </c>
      <c r="I13" s="3">
        <f t="shared" si="2"/>
        <v>1.5</v>
      </c>
      <c r="J13" s="3">
        <f>Лист1!J13</f>
        <v>0.75</v>
      </c>
      <c r="K13" s="3">
        <f>J13</f>
        <v>0.75</v>
      </c>
      <c r="L13" s="41">
        <f t="shared" si="0"/>
        <v>100</v>
      </c>
      <c r="M13" s="122">
        <v>0.95</v>
      </c>
      <c r="N13" s="13"/>
      <c r="O13" s="13">
        <f t="shared" si="4"/>
        <v>0</v>
      </c>
    </row>
    <row r="14" spans="1:15" s="5" customFormat="1" ht="14.1" customHeight="1" x14ac:dyDescent="0.25">
      <c r="A14" s="120">
        <v>4</v>
      </c>
      <c r="B14" s="10" t="s">
        <v>28</v>
      </c>
      <c r="C14" s="123">
        <v>538.41999999999996</v>
      </c>
      <c r="D14" s="3">
        <v>157.5</v>
      </c>
      <c r="E14" s="17">
        <v>16.96</v>
      </c>
      <c r="F14" s="3">
        <f t="shared" si="1"/>
        <v>157.5</v>
      </c>
      <c r="G14" s="3">
        <f>Лист1!G14</f>
        <v>157.52000000000001</v>
      </c>
      <c r="H14" s="3">
        <f>Лист1!H14</f>
        <v>-0.10768400000005508</v>
      </c>
      <c r="I14" s="3">
        <f t="shared" si="2"/>
        <v>17.067684000000057</v>
      </c>
      <c r="J14" s="3">
        <f>Лист1!J14</f>
        <v>1.5</v>
      </c>
      <c r="K14" s="3">
        <f t="shared" si="3"/>
        <v>1.5</v>
      </c>
      <c r="L14" s="41">
        <f t="shared" si="0"/>
        <v>100.63492924528335</v>
      </c>
      <c r="M14" s="122">
        <v>1.5</v>
      </c>
      <c r="N14" s="13"/>
      <c r="O14" s="13">
        <f t="shared" si="4"/>
        <v>2.0000000000010232E-2</v>
      </c>
    </row>
    <row r="15" spans="1:15" s="5" customFormat="1" ht="14.1" customHeight="1" x14ac:dyDescent="0.25">
      <c r="A15" s="120">
        <v>5</v>
      </c>
      <c r="B15" s="10" t="s">
        <v>29</v>
      </c>
      <c r="C15" s="123">
        <v>165</v>
      </c>
      <c r="D15" s="3">
        <v>144.4</v>
      </c>
      <c r="E15" s="17">
        <v>2.42</v>
      </c>
      <c r="F15" s="3">
        <f t="shared" si="1"/>
        <v>144.4</v>
      </c>
      <c r="G15" s="3">
        <f>Лист1!G15</f>
        <v>144.44</v>
      </c>
      <c r="H15" s="3">
        <f>Лист1!H15</f>
        <v>-6.5999999999986875E-2</v>
      </c>
      <c r="I15" s="3">
        <f t="shared" si="2"/>
        <v>2.4859999999999869</v>
      </c>
      <c r="J15" s="3">
        <f>Лист1!J15</f>
        <v>1.5</v>
      </c>
      <c r="K15" s="3">
        <f t="shared" si="3"/>
        <v>1.5</v>
      </c>
      <c r="L15" s="41">
        <f t="shared" si="0"/>
        <v>102.72727272727219</v>
      </c>
      <c r="M15" s="122">
        <v>1.7</v>
      </c>
      <c r="N15" s="13"/>
      <c r="O15" s="13">
        <f t="shared" si="4"/>
        <v>3.9999999999992042E-2</v>
      </c>
    </row>
    <row r="16" spans="1:15" s="5" customFormat="1" ht="14.1" customHeight="1" x14ac:dyDescent="0.25">
      <c r="A16" s="120">
        <v>6</v>
      </c>
      <c r="B16" s="10" t="s">
        <v>30</v>
      </c>
      <c r="C16" s="123">
        <v>71</v>
      </c>
      <c r="D16" s="3">
        <v>142.75</v>
      </c>
      <c r="E16" s="17">
        <v>1.56</v>
      </c>
      <c r="F16" s="3">
        <f t="shared" si="1"/>
        <v>142.75</v>
      </c>
      <c r="G16" s="3">
        <f>Лист1!G16</f>
        <v>142.69999999999999</v>
      </c>
      <c r="H16" s="3">
        <f>Лист1!H16</f>
        <v>3.5500000000008067E-2</v>
      </c>
      <c r="I16" s="3">
        <f t="shared" si="2"/>
        <v>1.524499999999992</v>
      </c>
      <c r="J16" s="3">
        <f>Лист1!J16</f>
        <v>1.5</v>
      </c>
      <c r="K16" s="3">
        <f t="shared" si="3"/>
        <v>1.5</v>
      </c>
      <c r="L16" s="41">
        <f t="shared" si="0"/>
        <v>97.724358974358452</v>
      </c>
      <c r="M16" s="122">
        <v>1.8</v>
      </c>
      <c r="N16" s="13"/>
      <c r="O16" s="13">
        <f t="shared" si="4"/>
        <v>-5.0000000000011369E-2</v>
      </c>
    </row>
    <row r="17" spans="1:15" s="5" customFormat="1" ht="14.1" customHeight="1" x14ac:dyDescent="0.25">
      <c r="A17" s="120">
        <v>7</v>
      </c>
      <c r="B17" s="9" t="s">
        <v>31</v>
      </c>
      <c r="C17" s="121">
        <v>327</v>
      </c>
      <c r="D17" s="3">
        <v>131.6</v>
      </c>
      <c r="E17" s="17">
        <v>3.27</v>
      </c>
      <c r="F17" s="3">
        <f t="shared" si="1"/>
        <v>131.6</v>
      </c>
      <c r="G17" s="3">
        <f>Лист1!G17</f>
        <v>131.57</v>
      </c>
      <c r="H17" s="3">
        <f>Лист1!H17</f>
        <v>9.8100000000003712E-2</v>
      </c>
      <c r="I17" s="3">
        <f t="shared" si="2"/>
        <v>3.1718999999999964</v>
      </c>
      <c r="J17" s="3">
        <f>Лист1!J17</f>
        <v>4.04</v>
      </c>
      <c r="K17" s="3">
        <f t="shared" si="3"/>
        <v>4.04</v>
      </c>
      <c r="L17" s="41">
        <f t="shared" si="0"/>
        <v>96.999999999999901</v>
      </c>
      <c r="M17" s="122">
        <v>2.25</v>
      </c>
      <c r="N17" s="13"/>
      <c r="O17" s="13">
        <f t="shared" si="4"/>
        <v>-3.0000000000001137E-2</v>
      </c>
    </row>
    <row r="18" spans="1:15" s="5" customFormat="1" ht="14.1" customHeight="1" x14ac:dyDescent="0.25">
      <c r="A18" s="120">
        <v>8</v>
      </c>
      <c r="B18" s="11" t="s">
        <v>32</v>
      </c>
      <c r="C18" s="124">
        <v>70</v>
      </c>
      <c r="D18" s="3">
        <v>127.4</v>
      </c>
      <c r="E18" s="17">
        <v>1.75</v>
      </c>
      <c r="F18" s="3">
        <f t="shared" si="1"/>
        <v>127.4</v>
      </c>
      <c r="G18" s="3">
        <f>Лист1!G18</f>
        <v>127.25</v>
      </c>
      <c r="H18" s="3">
        <f>Лист1!H18</f>
        <v>0.10500000000000398</v>
      </c>
      <c r="I18" s="3">
        <f t="shared" si="2"/>
        <v>1.644999999999996</v>
      </c>
      <c r="J18" s="3">
        <f>Лист1!J18</f>
        <v>4.76</v>
      </c>
      <c r="K18" s="3">
        <f t="shared" si="3"/>
        <v>4.76</v>
      </c>
      <c r="L18" s="41">
        <f t="shared" si="0"/>
        <v>93.999999999999773</v>
      </c>
      <c r="M18" s="122">
        <v>2.2999999999999998</v>
      </c>
      <c r="N18" s="13"/>
      <c r="O18" s="13">
        <f t="shared" si="4"/>
        <v>-0.15000000000000568</v>
      </c>
    </row>
    <row r="19" spans="1:15" s="5" customFormat="1" x14ac:dyDescent="0.25">
      <c r="A19" s="120">
        <v>9</v>
      </c>
      <c r="B19" s="6" t="s">
        <v>33</v>
      </c>
      <c r="C19" s="125">
        <v>638</v>
      </c>
      <c r="D19" s="3">
        <v>113.9</v>
      </c>
      <c r="E19" s="17">
        <v>15.7</v>
      </c>
      <c r="F19" s="3">
        <f t="shared" si="1"/>
        <v>113.9</v>
      </c>
      <c r="G19" s="3">
        <f>Лист1!G19</f>
        <v>113.98</v>
      </c>
      <c r="H19" s="3">
        <f>Лист1!H19</f>
        <v>-0.51039999999998908</v>
      </c>
      <c r="I19" s="3">
        <f t="shared" si="2"/>
        <v>16.210399999999989</v>
      </c>
      <c r="J19" s="3">
        <f>Лист1!J19</f>
        <v>2.8</v>
      </c>
      <c r="K19" s="3">
        <f>J19</f>
        <v>2.8</v>
      </c>
      <c r="L19" s="41">
        <f t="shared" si="0"/>
        <v>103.25095541401267</v>
      </c>
      <c r="M19" s="122">
        <v>2.4500000000000002</v>
      </c>
      <c r="N19" s="13"/>
      <c r="O19" s="13">
        <f t="shared" si="4"/>
        <v>7.9999999999998295E-2</v>
      </c>
    </row>
    <row r="20" spans="1:15" s="5" customFormat="1" ht="24.75" x14ac:dyDescent="0.25">
      <c r="A20" s="120">
        <v>10</v>
      </c>
      <c r="B20" s="6" t="s">
        <v>34</v>
      </c>
      <c r="C20" s="126">
        <v>170</v>
      </c>
      <c r="D20" s="3">
        <v>99.81</v>
      </c>
      <c r="E20" s="17">
        <v>3.75</v>
      </c>
      <c r="F20" s="3">
        <f t="shared" si="1"/>
        <v>99.81</v>
      </c>
      <c r="G20" s="3">
        <f>Лист1!G20</f>
        <v>99.78</v>
      </c>
      <c r="H20" s="3">
        <f>Лист1!H20</f>
        <v>5.1000000000001933E-2</v>
      </c>
      <c r="I20" s="3">
        <f t="shared" si="2"/>
        <v>3.6989999999999981</v>
      </c>
      <c r="J20" s="3">
        <f>Лист1!J20</f>
        <v>2</v>
      </c>
      <c r="K20" s="3">
        <f t="shared" si="3"/>
        <v>2</v>
      </c>
      <c r="L20" s="41">
        <f t="shared" si="0"/>
        <v>98.639999999999944</v>
      </c>
      <c r="M20" s="122">
        <v>2.5</v>
      </c>
      <c r="N20" s="13"/>
      <c r="O20" s="13">
        <f t="shared" si="4"/>
        <v>-3.0000000000001137E-2</v>
      </c>
    </row>
    <row r="21" spans="1:15" s="5" customFormat="1" ht="12" customHeight="1" x14ac:dyDescent="0.25">
      <c r="A21" s="120"/>
      <c r="B21" s="22" t="s">
        <v>35</v>
      </c>
      <c r="C21" s="36">
        <f>SUM(C11:C20)</f>
        <v>2635.2139999999999</v>
      </c>
      <c r="D21" s="23"/>
      <c r="E21" s="25">
        <f>SUM(E11:E20)</f>
        <v>58.59</v>
      </c>
      <c r="F21" s="23"/>
      <c r="G21" s="37"/>
      <c r="H21" s="24">
        <f>SUM(H11:H20)</f>
        <v>5.5206999999992346E-2</v>
      </c>
      <c r="I21" s="24">
        <f>SUM(I11:I20)</f>
        <v>58.534793000000008</v>
      </c>
      <c r="J21" s="23"/>
      <c r="K21" s="23"/>
      <c r="L21" s="29">
        <f>I21*100/E21</f>
        <v>99.905774022870801</v>
      </c>
      <c r="M21" s="127"/>
      <c r="N21" s="13"/>
      <c r="O21" s="13">
        <f t="shared" si="4"/>
        <v>0</v>
      </c>
    </row>
    <row r="22" spans="1:15" s="5" customFormat="1" x14ac:dyDescent="0.25">
      <c r="A22" s="120"/>
      <c r="B22" s="8" t="s">
        <v>36</v>
      </c>
      <c r="C22" s="128"/>
      <c r="D22" s="28"/>
      <c r="E22" s="28"/>
      <c r="F22" s="28"/>
      <c r="G22" s="129"/>
      <c r="H22" s="28"/>
      <c r="I22" s="130"/>
      <c r="J22" s="130"/>
      <c r="K22" s="130"/>
      <c r="L22" s="131"/>
      <c r="M22" s="122"/>
      <c r="N22" s="13"/>
      <c r="O22" s="13">
        <f t="shared" si="4"/>
        <v>0</v>
      </c>
    </row>
    <row r="23" spans="1:15" s="5" customFormat="1" ht="14.1" customHeight="1" x14ac:dyDescent="0.25">
      <c r="A23" s="40">
        <v>11</v>
      </c>
      <c r="B23" s="6" t="s">
        <v>38</v>
      </c>
      <c r="C23" s="132">
        <v>137</v>
      </c>
      <c r="D23" s="3">
        <v>191.61</v>
      </c>
      <c r="E23" s="17">
        <v>1.4039999999999999</v>
      </c>
      <c r="F23" s="3">
        <f t="shared" ref="F23:F24" si="5">D23</f>
        <v>191.61</v>
      </c>
      <c r="G23" s="3">
        <f>Лист1!G23</f>
        <v>191.35</v>
      </c>
      <c r="H23" s="3">
        <f>Лист1!H23</f>
        <v>0.15399999999999991</v>
      </c>
      <c r="I23" s="3">
        <f t="shared" ref="I23:I28" si="6">E23-H23</f>
        <v>1.25</v>
      </c>
      <c r="J23" s="3">
        <f>Лист1!J23</f>
        <v>0.15</v>
      </c>
      <c r="K23" s="3">
        <f t="shared" ref="K23:K28" si="7">J23</f>
        <v>0.15</v>
      </c>
      <c r="L23" s="41">
        <f>I23*100/E23</f>
        <v>89.03133903133903</v>
      </c>
      <c r="M23" s="122">
        <v>0.15</v>
      </c>
      <c r="N23" s="13"/>
      <c r="O23" s="13">
        <f t="shared" si="4"/>
        <v>-0.26000000000001933</v>
      </c>
    </row>
    <row r="24" spans="1:15" s="5" customFormat="1" ht="14.1" customHeight="1" x14ac:dyDescent="0.25">
      <c r="A24" s="40">
        <v>12</v>
      </c>
      <c r="B24" s="6" t="s">
        <v>39</v>
      </c>
      <c r="C24" s="132">
        <v>88</v>
      </c>
      <c r="D24" s="3">
        <v>203</v>
      </c>
      <c r="E24" s="17">
        <v>1.3</v>
      </c>
      <c r="F24" s="3">
        <f t="shared" si="5"/>
        <v>203</v>
      </c>
      <c r="G24" s="3">
        <f>Лист1!G24</f>
        <v>202.7</v>
      </c>
      <c r="H24" s="3">
        <f>Лист1!H24</f>
        <v>0.15000000000000013</v>
      </c>
      <c r="I24" s="3">
        <f t="shared" si="6"/>
        <v>1.1499999999999999</v>
      </c>
      <c r="J24" s="3">
        <f>Лист1!J24</f>
        <v>0.01</v>
      </c>
      <c r="K24" s="3">
        <f t="shared" si="7"/>
        <v>0.01</v>
      </c>
      <c r="L24" s="41">
        <f>I24*100/E24</f>
        <v>88.461538461538453</v>
      </c>
      <c r="M24" s="122">
        <v>0.02</v>
      </c>
      <c r="N24" s="13"/>
      <c r="O24" s="13">
        <f t="shared" si="4"/>
        <v>-0.30000000000001137</v>
      </c>
    </row>
    <row r="25" spans="1:15" s="5" customFormat="1" ht="14.1" customHeight="1" x14ac:dyDescent="0.25">
      <c r="A25" s="120">
        <v>13</v>
      </c>
      <c r="B25" s="9" t="s">
        <v>40</v>
      </c>
      <c r="C25" s="121">
        <v>234</v>
      </c>
      <c r="D25" s="133">
        <v>182.5</v>
      </c>
      <c r="E25" s="134">
        <v>3.93</v>
      </c>
      <c r="F25" s="3">
        <f t="shared" ref="F25:F28" si="8">D25</f>
        <v>182.5</v>
      </c>
      <c r="G25" s="3">
        <f>Лист1!G25</f>
        <v>182.51</v>
      </c>
      <c r="H25" s="3">
        <f>Лист1!H25</f>
        <v>-2.3399999999978719E-2</v>
      </c>
      <c r="I25" s="3">
        <f t="shared" si="6"/>
        <v>3.9533999999999789</v>
      </c>
      <c r="J25" s="3">
        <f>Лист1!J25</f>
        <v>0.12</v>
      </c>
      <c r="K25" s="3">
        <f t="shared" si="7"/>
        <v>0.12</v>
      </c>
      <c r="L25" s="41">
        <f t="shared" ref="L25:L27" si="9">I25*100/E25</f>
        <v>100.5954198473277</v>
      </c>
      <c r="M25" s="122">
        <v>0.21</v>
      </c>
      <c r="N25" s="13"/>
      <c r="O25" s="13">
        <f t="shared" si="4"/>
        <v>9.9999999999909051E-3</v>
      </c>
    </row>
    <row r="26" spans="1:15" s="5" customFormat="1" ht="14.1" customHeight="1" x14ac:dyDescent="0.25">
      <c r="A26" s="120">
        <v>14</v>
      </c>
      <c r="B26" s="135" t="s">
        <v>41</v>
      </c>
      <c r="C26" s="136">
        <v>65</v>
      </c>
      <c r="D26" s="3">
        <v>192.5</v>
      </c>
      <c r="E26" s="17">
        <v>1.07</v>
      </c>
      <c r="F26" s="3">
        <f t="shared" si="8"/>
        <v>192.5</v>
      </c>
      <c r="G26" s="3">
        <f>Лист1!G26</f>
        <v>192.05</v>
      </c>
      <c r="H26" s="3">
        <f>Лист1!H26</f>
        <v>0.2924999999999926</v>
      </c>
      <c r="I26" s="3">
        <f t="shared" si="6"/>
        <v>0.77750000000000741</v>
      </c>
      <c r="J26" s="3">
        <f>Лист1!J26</f>
        <v>0.01</v>
      </c>
      <c r="K26" s="3">
        <f t="shared" si="7"/>
        <v>0.01</v>
      </c>
      <c r="L26" s="41">
        <f t="shared" si="9"/>
        <v>72.663551401869839</v>
      </c>
      <c r="M26" s="122">
        <v>0.01</v>
      </c>
      <c r="N26" s="13"/>
      <c r="O26" s="13">
        <f t="shared" si="4"/>
        <v>-0.44999999999998863</v>
      </c>
    </row>
    <row r="27" spans="1:15" s="5" customFormat="1" ht="14.1" customHeight="1" x14ac:dyDescent="0.25">
      <c r="A27" s="120">
        <v>15</v>
      </c>
      <c r="B27" s="11" t="s">
        <v>42</v>
      </c>
      <c r="C27" s="124">
        <v>97</v>
      </c>
      <c r="D27" s="3">
        <v>179.1</v>
      </c>
      <c r="E27" s="17">
        <v>1.75</v>
      </c>
      <c r="F27" s="3">
        <f t="shared" si="8"/>
        <v>179.1</v>
      </c>
      <c r="G27" s="3">
        <f>Лист1!G27</f>
        <v>179.12</v>
      </c>
      <c r="H27" s="3">
        <f>Лист1!H27</f>
        <v>-1.9400000000009923E-2</v>
      </c>
      <c r="I27" s="3">
        <f t="shared" si="6"/>
        <v>1.7694000000000099</v>
      </c>
      <c r="J27" s="3">
        <f>Лист1!J27</f>
        <v>0.14000000000000001</v>
      </c>
      <c r="K27" s="3">
        <f t="shared" si="7"/>
        <v>0.14000000000000001</v>
      </c>
      <c r="L27" s="41">
        <f t="shared" si="9"/>
        <v>101.10857142857199</v>
      </c>
      <c r="M27" s="122">
        <v>0.22</v>
      </c>
      <c r="N27" s="13"/>
      <c r="O27" s="13">
        <f t="shared" si="4"/>
        <v>2.0000000000010232E-2</v>
      </c>
    </row>
    <row r="28" spans="1:15" s="5" customFormat="1" ht="14.1" customHeight="1" x14ac:dyDescent="0.25">
      <c r="A28" s="120">
        <v>16</v>
      </c>
      <c r="B28" s="11" t="s">
        <v>43</v>
      </c>
      <c r="C28" s="137">
        <v>95</v>
      </c>
      <c r="D28" s="138">
        <v>174.03</v>
      </c>
      <c r="E28" s="139">
        <v>1.03</v>
      </c>
      <c r="F28" s="3">
        <f t="shared" si="8"/>
        <v>174.03</v>
      </c>
      <c r="G28" s="3">
        <f>Лист1!G28</f>
        <v>174.06</v>
      </c>
      <c r="H28" s="3">
        <f>Лист1!H28</f>
        <v>-2.850000000000108E-2</v>
      </c>
      <c r="I28" s="3">
        <f t="shared" si="6"/>
        <v>1.0585000000000011</v>
      </c>
      <c r="J28" s="3">
        <f>Лист1!J28</f>
        <v>0.18</v>
      </c>
      <c r="K28" s="138">
        <f t="shared" si="7"/>
        <v>0.18</v>
      </c>
      <c r="L28" s="41">
        <f>I28*100/E28</f>
        <v>102.76699029126223</v>
      </c>
      <c r="M28" s="122">
        <v>0.26</v>
      </c>
      <c r="N28" s="13"/>
      <c r="O28" s="13">
        <f t="shared" si="4"/>
        <v>3.0000000000001137E-2</v>
      </c>
    </row>
    <row r="29" spans="1:15" s="5" customFormat="1" ht="14.1" customHeight="1" x14ac:dyDescent="0.25">
      <c r="A29" s="120"/>
      <c r="B29" s="22" t="s">
        <v>35</v>
      </c>
      <c r="C29" s="140">
        <f>SUM(C23:C28)</f>
        <v>716</v>
      </c>
      <c r="D29" s="23"/>
      <c r="E29" s="25">
        <f>E23+E24+E25+E26+E27+E28</f>
        <v>10.484</v>
      </c>
      <c r="F29" s="24"/>
      <c r="G29" s="42"/>
      <c r="H29" s="24">
        <f>H23+H24+H25+H26+H27+H28</f>
        <v>0.52520000000000289</v>
      </c>
      <c r="I29" s="24">
        <f>I23+I24+I25+I26+I27+I28</f>
        <v>9.9587999999999965</v>
      </c>
      <c r="J29" s="24"/>
      <c r="K29" s="24"/>
      <c r="L29" s="29">
        <f>I29*100/E29</f>
        <v>94.990461655856507</v>
      </c>
      <c r="M29" s="141"/>
      <c r="N29" s="13"/>
      <c r="O29" s="13">
        <f t="shared" si="4"/>
        <v>0</v>
      </c>
    </row>
    <row r="30" spans="1:15" s="5" customFormat="1" ht="14.1" customHeight="1" x14ac:dyDescent="0.25">
      <c r="A30" s="120"/>
      <c r="B30" s="142" t="s">
        <v>44</v>
      </c>
      <c r="C30" s="128"/>
      <c r="D30" s="143"/>
      <c r="E30" s="143"/>
      <c r="F30" s="143"/>
      <c r="G30" s="144"/>
      <c r="H30" s="143"/>
      <c r="I30" s="143"/>
      <c r="J30" s="130"/>
      <c r="K30" s="130"/>
      <c r="L30" s="145"/>
      <c r="M30" s="143"/>
      <c r="N30" s="13"/>
      <c r="O30" s="13">
        <f t="shared" si="4"/>
        <v>0</v>
      </c>
    </row>
    <row r="31" spans="1:15" s="5" customFormat="1" ht="14.1" customHeight="1" x14ac:dyDescent="0.25">
      <c r="A31" s="120">
        <v>17</v>
      </c>
      <c r="B31" s="9" t="s">
        <v>45</v>
      </c>
      <c r="C31" s="121">
        <v>57</v>
      </c>
      <c r="D31" s="133">
        <v>189.5</v>
      </c>
      <c r="E31" s="134">
        <v>1.19</v>
      </c>
      <c r="F31" s="3">
        <f t="shared" ref="F31:F33" si="10">D31</f>
        <v>189.5</v>
      </c>
      <c r="G31" s="133">
        <f>Лист1!G31</f>
        <v>189.45</v>
      </c>
      <c r="H31" s="3">
        <f>Лист1!H31</f>
        <v>2.8500000000006478E-2</v>
      </c>
      <c r="I31" s="3">
        <f>E31-H31</f>
        <v>1.1614999999999935</v>
      </c>
      <c r="J31" s="3">
        <f>Лист1!J31</f>
        <v>0.02</v>
      </c>
      <c r="K31" s="3">
        <f>J31</f>
        <v>0.02</v>
      </c>
      <c r="L31" s="41">
        <f t="shared" ref="L31:L33" si="11">I31*100/E31</f>
        <v>97.605042016806181</v>
      </c>
      <c r="M31" s="122">
        <v>0.05</v>
      </c>
      <c r="N31" s="13"/>
      <c r="O31" s="13">
        <f t="shared" si="4"/>
        <v>-5.0000000000011369E-2</v>
      </c>
    </row>
    <row r="32" spans="1:15" s="5" customFormat="1" ht="14.1" customHeight="1" x14ac:dyDescent="0.25">
      <c r="A32" s="120">
        <v>18</v>
      </c>
      <c r="B32" s="135" t="s">
        <v>46</v>
      </c>
      <c r="C32" s="136">
        <v>104</v>
      </c>
      <c r="D32" s="3">
        <v>185.5</v>
      </c>
      <c r="E32" s="17">
        <v>1.83</v>
      </c>
      <c r="F32" s="3">
        <f t="shared" si="10"/>
        <v>185.5</v>
      </c>
      <c r="G32" s="133">
        <f>Лист1!G32</f>
        <v>185.5</v>
      </c>
      <c r="H32" s="3">
        <f>Лист1!H32</f>
        <v>0</v>
      </c>
      <c r="I32" s="3">
        <f>E32-H32</f>
        <v>1.83</v>
      </c>
      <c r="J32" s="3">
        <f>Лист1!J32</f>
        <v>0.02</v>
      </c>
      <c r="K32" s="3">
        <f>J32</f>
        <v>0.02</v>
      </c>
      <c r="L32" s="41">
        <f t="shared" si="11"/>
        <v>100</v>
      </c>
      <c r="M32" s="122">
        <v>0.06</v>
      </c>
      <c r="N32" s="13"/>
      <c r="O32" s="13">
        <f t="shared" si="4"/>
        <v>0</v>
      </c>
    </row>
    <row r="33" spans="1:17" s="5" customFormat="1" ht="14.1" customHeight="1" x14ac:dyDescent="0.25">
      <c r="A33" s="120">
        <v>19</v>
      </c>
      <c r="B33" s="15" t="s">
        <v>47</v>
      </c>
      <c r="C33" s="137">
        <v>64</v>
      </c>
      <c r="D33" s="138">
        <v>180.6</v>
      </c>
      <c r="E33" s="139">
        <v>1.02</v>
      </c>
      <c r="F33" s="3">
        <f t="shared" si="10"/>
        <v>180.6</v>
      </c>
      <c r="G33" s="133">
        <f>Лист1!G33</f>
        <v>180.6</v>
      </c>
      <c r="H33" s="3">
        <f>Лист1!H33</f>
        <v>0</v>
      </c>
      <c r="I33" s="3">
        <f>E33-H33</f>
        <v>1.02</v>
      </c>
      <c r="J33" s="3">
        <f>Лист1!J33</f>
        <v>0.02</v>
      </c>
      <c r="K33" s="138">
        <f>J33</f>
        <v>0.02</v>
      </c>
      <c r="L33" s="41">
        <f t="shared" si="11"/>
        <v>100</v>
      </c>
      <c r="M33" s="122">
        <v>0.06</v>
      </c>
      <c r="N33" s="13"/>
      <c r="O33" s="13">
        <f t="shared" si="4"/>
        <v>0</v>
      </c>
      <c r="P33" s="5" t="s">
        <v>85</v>
      </c>
    </row>
    <row r="34" spans="1:17" s="5" customFormat="1" ht="14.1" customHeight="1" x14ac:dyDescent="0.25">
      <c r="A34" s="120"/>
      <c r="B34" s="22" t="s">
        <v>35</v>
      </c>
      <c r="C34" s="140">
        <f>SUM(C31:C33)</f>
        <v>225</v>
      </c>
      <c r="D34" s="23"/>
      <c r="E34" s="25">
        <f>SUM(E31:E33)</f>
        <v>4.04</v>
      </c>
      <c r="F34" s="24"/>
      <c r="G34" s="42"/>
      <c r="H34" s="24">
        <f>SUM(H31:H33)</f>
        <v>2.8500000000006478E-2</v>
      </c>
      <c r="I34" s="24">
        <f>SUM(I31:I33)</f>
        <v>4.0114999999999936</v>
      </c>
      <c r="J34" s="24"/>
      <c r="K34" s="24"/>
      <c r="L34" s="29">
        <f>I34*100/E34</f>
        <v>99.294554455445379</v>
      </c>
      <c r="M34" s="141"/>
      <c r="N34" s="13"/>
      <c r="O34" s="13">
        <f t="shared" si="4"/>
        <v>0</v>
      </c>
    </row>
    <row r="35" spans="1:17" s="5" customFormat="1" ht="14.1" customHeight="1" x14ac:dyDescent="0.25">
      <c r="A35" s="120"/>
      <c r="B35" s="8" t="s">
        <v>48</v>
      </c>
      <c r="C35" s="128"/>
      <c r="D35" s="130"/>
      <c r="E35" s="130"/>
      <c r="F35" s="130"/>
      <c r="G35" s="146"/>
      <c r="H35" s="130"/>
      <c r="I35" s="130"/>
      <c r="J35" s="130"/>
      <c r="K35" s="147"/>
      <c r="L35" s="41"/>
      <c r="M35" s="122"/>
      <c r="N35" s="13"/>
      <c r="O35" s="13">
        <f t="shared" si="4"/>
        <v>0</v>
      </c>
    </row>
    <row r="36" spans="1:17" s="5" customFormat="1" ht="14.1" customHeight="1" x14ac:dyDescent="0.25">
      <c r="A36" s="120">
        <v>20</v>
      </c>
      <c r="B36" s="9" t="s">
        <v>49</v>
      </c>
      <c r="C36" s="121">
        <v>66.7</v>
      </c>
      <c r="D36" s="133">
        <v>182.5</v>
      </c>
      <c r="E36" s="134">
        <v>1.08</v>
      </c>
      <c r="F36" s="3">
        <f t="shared" ref="F36:F38" si="12">D36</f>
        <v>182.5</v>
      </c>
      <c r="G36" s="133">
        <f>Лист1!G36</f>
        <v>181.85</v>
      </c>
      <c r="H36" s="3">
        <f>Лист1!H36</f>
        <v>0.43355000000000377</v>
      </c>
      <c r="I36" s="3">
        <f>E36-H36</f>
        <v>0.64644999999999631</v>
      </c>
      <c r="J36" s="3">
        <f>Лист1!J36</f>
        <v>0.01</v>
      </c>
      <c r="K36" s="133">
        <f t="shared" ref="K36" si="13">J36</f>
        <v>0.01</v>
      </c>
      <c r="L36" s="41">
        <f t="shared" ref="L36:L38" si="14">I36*100/E36</f>
        <v>59.856481481481133</v>
      </c>
      <c r="M36" s="55">
        <v>0.04</v>
      </c>
      <c r="N36" s="13"/>
      <c r="O36" s="13">
        <f t="shared" si="4"/>
        <v>-0.65000000000000568</v>
      </c>
    </row>
    <row r="37" spans="1:17" s="5" customFormat="1" ht="14.1" customHeight="1" x14ac:dyDescent="0.25">
      <c r="A37" s="120">
        <v>21</v>
      </c>
      <c r="B37" s="135" t="s">
        <v>50</v>
      </c>
      <c r="C37" s="136">
        <v>62.8</v>
      </c>
      <c r="D37" s="3">
        <v>177</v>
      </c>
      <c r="E37" s="17">
        <v>1.41</v>
      </c>
      <c r="F37" s="3">
        <f t="shared" si="12"/>
        <v>177</v>
      </c>
      <c r="G37" s="133">
        <f>Лист1!G37</f>
        <v>176.4</v>
      </c>
      <c r="H37" s="3">
        <f>Лист1!H37</f>
        <v>0.37679999999999647</v>
      </c>
      <c r="I37" s="3">
        <f>E37-H37</f>
        <v>1.0332000000000034</v>
      </c>
      <c r="J37" s="3">
        <f>Лист1!J37</f>
        <v>0.01</v>
      </c>
      <c r="K37" s="133">
        <f>J37</f>
        <v>0.01</v>
      </c>
      <c r="L37" s="41">
        <f t="shared" si="14"/>
        <v>73.276595744681103</v>
      </c>
      <c r="M37" s="55">
        <v>0.05</v>
      </c>
      <c r="N37" s="13"/>
      <c r="O37" s="13">
        <f t="shared" si="4"/>
        <v>-0.59999999999999432</v>
      </c>
    </row>
    <row r="38" spans="1:17" s="5" customFormat="1" ht="14.1" customHeight="1" x14ac:dyDescent="0.25">
      <c r="A38" s="120">
        <v>22</v>
      </c>
      <c r="B38" s="11" t="s">
        <v>51</v>
      </c>
      <c r="C38" s="124">
        <v>56</v>
      </c>
      <c r="D38" s="138">
        <v>175.25</v>
      </c>
      <c r="E38" s="139">
        <v>1.17</v>
      </c>
      <c r="F38" s="3">
        <f t="shared" si="12"/>
        <v>175.25</v>
      </c>
      <c r="G38" s="133">
        <f>Лист1!G38</f>
        <v>174.95</v>
      </c>
      <c r="H38" s="3">
        <f>Лист1!H38</f>
        <v>0.16800000000000637</v>
      </c>
      <c r="I38" s="3">
        <f>E38-H38</f>
        <v>1.0019999999999936</v>
      </c>
      <c r="J38" s="3">
        <f>Лист1!J38</f>
        <v>0.02</v>
      </c>
      <c r="K38" s="133">
        <f>J38</f>
        <v>0.02</v>
      </c>
      <c r="L38" s="41">
        <f t="shared" si="14"/>
        <v>85.641025641025095</v>
      </c>
      <c r="M38" s="55">
        <v>0.06</v>
      </c>
      <c r="N38" s="13"/>
      <c r="O38" s="13">
        <f t="shared" si="4"/>
        <v>-0.30000000000001137</v>
      </c>
    </row>
    <row r="39" spans="1:17" s="5" customFormat="1" ht="14.1" customHeight="1" x14ac:dyDescent="0.25">
      <c r="A39" s="120"/>
      <c r="B39" s="22" t="s">
        <v>35</v>
      </c>
      <c r="C39" s="36">
        <f>SUM(C36:C38)</f>
        <v>185.5</v>
      </c>
      <c r="D39" s="3"/>
      <c r="E39" s="148">
        <f>SUM(E36:E38)</f>
        <v>3.66</v>
      </c>
      <c r="F39" s="149"/>
      <c r="G39" s="150" t="s">
        <v>52</v>
      </c>
      <c r="H39" s="151">
        <f>SUM(H36:H38)</f>
        <v>0.9783500000000066</v>
      </c>
      <c r="I39" s="151">
        <f>SUM(I36:I38)</f>
        <v>2.6816499999999932</v>
      </c>
      <c r="J39" s="24"/>
      <c r="K39" s="152"/>
      <c r="L39" s="29">
        <f>I39*100/E39</f>
        <v>73.269125683059926</v>
      </c>
      <c r="M39" s="153"/>
      <c r="N39" s="13"/>
      <c r="O39" s="13" t="e">
        <f t="shared" si="4"/>
        <v>#VALUE!</v>
      </c>
    </row>
    <row r="40" spans="1:17" s="5" customFormat="1" ht="14.1" customHeight="1" x14ac:dyDescent="0.25">
      <c r="A40" s="120"/>
      <c r="B40" s="7" t="s">
        <v>53</v>
      </c>
      <c r="C40" s="154"/>
      <c r="D40" s="130"/>
      <c r="E40" s="130"/>
      <c r="F40" s="130"/>
      <c r="G40" s="146"/>
      <c r="H40" s="130"/>
      <c r="I40" s="130"/>
      <c r="J40" s="130"/>
      <c r="K40" s="130"/>
      <c r="L40" s="131"/>
      <c r="M40" s="122"/>
      <c r="N40" s="13"/>
      <c r="O40" s="13">
        <f t="shared" si="4"/>
        <v>0</v>
      </c>
    </row>
    <row r="41" spans="1:17" s="5" customFormat="1" ht="14.1" customHeight="1" x14ac:dyDescent="0.25">
      <c r="A41" s="120">
        <v>23</v>
      </c>
      <c r="B41" s="155" t="s">
        <v>54</v>
      </c>
      <c r="C41" s="156">
        <v>184</v>
      </c>
      <c r="D41" s="157">
        <v>212.5</v>
      </c>
      <c r="E41" s="17">
        <v>2.4700000000000002</v>
      </c>
      <c r="F41" s="3">
        <f t="shared" ref="F41:F44" si="15">D41</f>
        <v>212.5</v>
      </c>
      <c r="G41" s="133">
        <f>Лист1!G41</f>
        <v>212.14</v>
      </c>
      <c r="H41" s="3">
        <f>Лист1!H41</f>
        <v>0.56000000000000005</v>
      </c>
      <c r="I41" s="3">
        <f>E41-H41</f>
        <v>1.9100000000000001</v>
      </c>
      <c r="J41" s="3">
        <f>Лист1!J41</f>
        <v>0.15</v>
      </c>
      <c r="K41" s="3">
        <f t="shared" ref="K41:K43" si="16">J41</f>
        <v>0.15</v>
      </c>
      <c r="L41" s="41">
        <f t="shared" ref="L41:L50" si="17">I41*100/E41</f>
        <v>77.327935222672053</v>
      </c>
      <c r="M41" s="122">
        <v>0.1</v>
      </c>
      <c r="N41" s="13"/>
      <c r="O41" s="13">
        <f t="shared" si="4"/>
        <v>-0.36000000000001364</v>
      </c>
      <c r="Q41" s="5">
        <v>2.4700000000000002</v>
      </c>
    </row>
    <row r="42" spans="1:17" s="5" customFormat="1" ht="14.1" customHeight="1" x14ac:dyDescent="0.25">
      <c r="A42" s="120">
        <v>24</v>
      </c>
      <c r="B42" s="155" t="s">
        <v>55</v>
      </c>
      <c r="C42" s="158">
        <v>53</v>
      </c>
      <c r="D42" s="157">
        <v>195.5</v>
      </c>
      <c r="E42" s="17">
        <v>0.61</v>
      </c>
      <c r="F42" s="3">
        <f t="shared" si="15"/>
        <v>195.5</v>
      </c>
      <c r="G42" s="133">
        <f>Лист1!G42</f>
        <v>195.51</v>
      </c>
      <c r="H42" s="3">
        <f>Лист1!H42</f>
        <v>-5.2999999999951801E-3</v>
      </c>
      <c r="I42" s="3">
        <f t="shared" ref="I42:I50" si="18">E42-H42</f>
        <v>0.61529999999999518</v>
      </c>
      <c r="J42" s="3">
        <f>Лист1!J42</f>
        <v>0.15</v>
      </c>
      <c r="K42" s="3">
        <f>J42</f>
        <v>0.15</v>
      </c>
      <c r="L42" s="41">
        <f t="shared" si="17"/>
        <v>100.8688524590156</v>
      </c>
      <c r="M42" s="122">
        <v>0.15</v>
      </c>
      <c r="N42" s="13"/>
      <c r="O42" s="13">
        <f t="shared" si="4"/>
        <v>9.9999999999909051E-3</v>
      </c>
      <c r="Q42" s="5">
        <v>0.61</v>
      </c>
    </row>
    <row r="43" spans="1:17" s="5" customFormat="1" ht="14.1" customHeight="1" x14ac:dyDescent="0.25">
      <c r="A43" s="120">
        <v>25</v>
      </c>
      <c r="B43" s="155" t="s">
        <v>56</v>
      </c>
      <c r="C43" s="158">
        <v>159</v>
      </c>
      <c r="D43" s="157">
        <v>191.7</v>
      </c>
      <c r="E43" s="17">
        <v>1.74</v>
      </c>
      <c r="F43" s="3">
        <f t="shared" si="15"/>
        <v>191.7</v>
      </c>
      <c r="G43" s="133">
        <f>Лист1!G43</f>
        <v>191.6</v>
      </c>
      <c r="H43" s="3">
        <f>Лист1!H43</f>
        <v>0.13</v>
      </c>
      <c r="I43" s="3">
        <f t="shared" si="18"/>
        <v>1.6099999999999999</v>
      </c>
      <c r="J43" s="3">
        <f>Лист1!J43</f>
        <v>0.15</v>
      </c>
      <c r="K43" s="3">
        <f t="shared" si="16"/>
        <v>0.15</v>
      </c>
      <c r="L43" s="41">
        <f t="shared" si="17"/>
        <v>92.52873563218391</v>
      </c>
      <c r="M43" s="122">
        <v>0.15</v>
      </c>
      <c r="N43" s="13"/>
      <c r="O43" s="13">
        <f t="shared" si="4"/>
        <v>-9.9999999999994316E-2</v>
      </c>
      <c r="Q43" s="5">
        <v>1.74</v>
      </c>
    </row>
    <row r="44" spans="1:17" s="5" customFormat="1" ht="14.1" customHeight="1" x14ac:dyDescent="0.25">
      <c r="A44" s="120">
        <v>26</v>
      </c>
      <c r="B44" s="155" t="s">
        <v>57</v>
      </c>
      <c r="C44" s="158">
        <v>353</v>
      </c>
      <c r="D44" s="157">
        <v>189.5</v>
      </c>
      <c r="E44" s="17">
        <v>1.93</v>
      </c>
      <c r="F44" s="3">
        <f t="shared" si="15"/>
        <v>189.5</v>
      </c>
      <c r="G44" s="133">
        <f>Лист1!G44</f>
        <v>189.51</v>
      </c>
      <c r="H44" s="3">
        <f>Лист1!H44</f>
        <v>-3.5299999999967899E-2</v>
      </c>
      <c r="I44" s="3">
        <f t="shared" si="18"/>
        <v>1.9652999999999679</v>
      </c>
      <c r="J44" s="3">
        <f>Лист1!J44</f>
        <v>0.25</v>
      </c>
      <c r="K44" s="3">
        <f>J44</f>
        <v>0.25</v>
      </c>
      <c r="L44" s="41">
        <f t="shared" si="17"/>
        <v>101.82901554403979</v>
      </c>
      <c r="M44" s="122">
        <v>0.2</v>
      </c>
      <c r="N44" s="13"/>
      <c r="O44" s="13">
        <f t="shared" si="4"/>
        <v>9.9999999999909051E-3</v>
      </c>
      <c r="Q44" s="5">
        <v>1.93</v>
      </c>
    </row>
    <row r="45" spans="1:17" s="5" customFormat="1" ht="14.1" customHeight="1" x14ac:dyDescent="0.25">
      <c r="A45" s="159">
        <v>27</v>
      </c>
      <c r="B45" s="160" t="s">
        <v>58</v>
      </c>
      <c r="C45" s="158">
        <v>55.5</v>
      </c>
      <c r="D45" s="157">
        <v>186</v>
      </c>
      <c r="E45" s="134">
        <v>1.07</v>
      </c>
      <c r="F45" s="3">
        <f t="shared" ref="F45:F50" si="19">D45</f>
        <v>186</v>
      </c>
      <c r="G45" s="133">
        <f>Лист1!G45</f>
        <v>185.78</v>
      </c>
      <c r="H45" s="133">
        <f>Лист1!H45</f>
        <v>0.11</v>
      </c>
      <c r="I45" s="133">
        <f t="shared" si="18"/>
        <v>0.96000000000000008</v>
      </c>
      <c r="J45" s="133">
        <f>Лист1!J45</f>
        <v>0.3</v>
      </c>
      <c r="K45" s="133">
        <f t="shared" ref="K45:K50" si="20">J45</f>
        <v>0.3</v>
      </c>
      <c r="L45" s="161">
        <f t="shared" si="17"/>
        <v>89.719626168224309</v>
      </c>
      <c r="M45" s="162">
        <v>0.25</v>
      </c>
      <c r="N45" s="13"/>
      <c r="O45" s="13">
        <f t="shared" si="4"/>
        <v>-0.21999999999999886</v>
      </c>
      <c r="Q45" s="5">
        <v>1.07</v>
      </c>
    </row>
    <row r="46" spans="1:17" s="5" customFormat="1" ht="14.1" customHeight="1" x14ac:dyDescent="0.25">
      <c r="A46" s="120">
        <v>28</v>
      </c>
      <c r="B46" s="155" t="s">
        <v>59</v>
      </c>
      <c r="C46" s="158">
        <v>90</v>
      </c>
      <c r="D46" s="157">
        <v>182.4</v>
      </c>
      <c r="E46" s="17">
        <v>1.47</v>
      </c>
      <c r="F46" s="3">
        <f t="shared" si="19"/>
        <v>182.4</v>
      </c>
      <c r="G46" s="3">
        <f>Лист1!G46</f>
        <v>182.4</v>
      </c>
      <c r="H46" s="3">
        <f>Лист1!H46</f>
        <v>0</v>
      </c>
      <c r="I46" s="3">
        <f t="shared" si="18"/>
        <v>1.47</v>
      </c>
      <c r="J46" s="3">
        <f>Лист1!J46</f>
        <v>0.3</v>
      </c>
      <c r="K46" s="3">
        <f>J46</f>
        <v>0.3</v>
      </c>
      <c r="L46" s="41">
        <f t="shared" si="17"/>
        <v>100</v>
      </c>
      <c r="M46" s="122">
        <v>0.3</v>
      </c>
      <c r="N46" s="13"/>
      <c r="O46" s="13">
        <f t="shared" si="4"/>
        <v>0</v>
      </c>
      <c r="Q46" s="5">
        <v>1.47</v>
      </c>
    </row>
    <row r="47" spans="1:17" s="5" customFormat="1" ht="14.1" customHeight="1" x14ac:dyDescent="0.25">
      <c r="A47" s="120">
        <v>29</v>
      </c>
      <c r="B47" s="9" t="s">
        <v>60</v>
      </c>
      <c r="C47" s="163">
        <v>58</v>
      </c>
      <c r="D47" s="133">
        <v>173</v>
      </c>
      <c r="E47" s="134">
        <v>1.1299999999999999</v>
      </c>
      <c r="F47" s="3">
        <f t="shared" si="19"/>
        <v>173</v>
      </c>
      <c r="G47" s="3">
        <f>Лист1!G47</f>
        <v>173.02</v>
      </c>
      <c r="H47" s="3">
        <f>Лист1!H47</f>
        <v>-1.1600000000005934E-2</v>
      </c>
      <c r="I47" s="3">
        <f t="shared" si="18"/>
        <v>1.1416000000000057</v>
      </c>
      <c r="J47" s="3">
        <f>Лист1!J47</f>
        <v>0.4</v>
      </c>
      <c r="K47" s="3">
        <f>J47</f>
        <v>0.4</v>
      </c>
      <c r="L47" s="41">
        <f t="shared" si="17"/>
        <v>101.02654867256688</v>
      </c>
      <c r="M47" s="122">
        <v>0.35</v>
      </c>
      <c r="N47" s="13"/>
      <c r="O47" s="13">
        <f t="shared" si="4"/>
        <v>2.0000000000010232E-2</v>
      </c>
      <c r="Q47" s="5">
        <v>1.1299999999999999</v>
      </c>
    </row>
    <row r="48" spans="1:17" s="5" customFormat="1" ht="14.1" customHeight="1" x14ac:dyDescent="0.25">
      <c r="A48" s="120">
        <v>30</v>
      </c>
      <c r="B48" s="155" t="s">
        <v>61</v>
      </c>
      <c r="C48" s="123">
        <v>68</v>
      </c>
      <c r="D48" s="3">
        <v>169</v>
      </c>
      <c r="E48" s="17">
        <v>1.2</v>
      </c>
      <c r="F48" s="3">
        <f t="shared" si="19"/>
        <v>169</v>
      </c>
      <c r="G48" s="3">
        <f>Лист1!G48</f>
        <v>168.95</v>
      </c>
      <c r="H48" s="3">
        <f>Лист1!H48</f>
        <v>3.4000000000007725E-2</v>
      </c>
      <c r="I48" s="3">
        <f t="shared" si="18"/>
        <v>1.1659999999999922</v>
      </c>
      <c r="J48" s="3">
        <f>Лист1!J48</f>
        <v>0.5</v>
      </c>
      <c r="K48" s="3">
        <f t="shared" si="20"/>
        <v>0.5</v>
      </c>
      <c r="L48" s="41">
        <f t="shared" si="17"/>
        <v>97.166666666666018</v>
      </c>
      <c r="M48" s="122">
        <v>0.4</v>
      </c>
      <c r="N48" s="13"/>
      <c r="O48" s="13">
        <f t="shared" si="4"/>
        <v>-5.0000000000011369E-2</v>
      </c>
      <c r="Q48" s="5">
        <v>1.2</v>
      </c>
    </row>
    <row r="49" spans="1:20" s="5" customFormat="1" ht="14.1" customHeight="1" x14ac:dyDescent="0.25">
      <c r="A49" s="120">
        <v>31</v>
      </c>
      <c r="B49" s="10" t="s">
        <v>62</v>
      </c>
      <c r="C49" s="164">
        <v>102</v>
      </c>
      <c r="D49" s="3">
        <v>163</v>
      </c>
      <c r="E49" s="17">
        <v>2.5</v>
      </c>
      <c r="F49" s="3">
        <f t="shared" si="19"/>
        <v>163</v>
      </c>
      <c r="G49" s="3">
        <f>Лист1!G49</f>
        <v>163.05000000000001</v>
      </c>
      <c r="H49" s="3">
        <f>Лист1!H49</f>
        <v>-5.1000000000011599E-2</v>
      </c>
      <c r="I49" s="3">
        <f t="shared" si="18"/>
        <v>2.5510000000000117</v>
      </c>
      <c r="J49" s="3">
        <f>Лист1!J49</f>
        <v>0.5</v>
      </c>
      <c r="K49" s="3">
        <f t="shared" si="20"/>
        <v>0.5</v>
      </c>
      <c r="L49" s="41">
        <f t="shared" si="17"/>
        <v>102.04000000000046</v>
      </c>
      <c r="M49" s="122">
        <v>0.45</v>
      </c>
      <c r="N49" s="13"/>
      <c r="O49" s="13">
        <f t="shared" si="4"/>
        <v>5.0000000000011369E-2</v>
      </c>
      <c r="Q49" s="5">
        <v>2.5</v>
      </c>
    </row>
    <row r="50" spans="1:20" s="5" customFormat="1" ht="14.1" customHeight="1" x14ac:dyDescent="0.25">
      <c r="A50" s="120">
        <v>32</v>
      </c>
      <c r="B50" s="135" t="s">
        <v>63</v>
      </c>
      <c r="C50" s="136">
        <v>78</v>
      </c>
      <c r="D50" s="138">
        <v>160.1</v>
      </c>
      <c r="E50" s="139">
        <v>1.28</v>
      </c>
      <c r="F50" s="3">
        <f t="shared" si="19"/>
        <v>160.1</v>
      </c>
      <c r="G50" s="3">
        <f>Лист1!G50</f>
        <v>160.55000000000001</v>
      </c>
      <c r="H50" s="3">
        <f>Лист1!H50</f>
        <v>-0.35100000000001336</v>
      </c>
      <c r="I50" s="3">
        <f t="shared" si="18"/>
        <v>1.6310000000000133</v>
      </c>
      <c r="J50" s="3">
        <f>Лист1!J50</f>
        <v>0.6</v>
      </c>
      <c r="K50" s="138">
        <f t="shared" si="20"/>
        <v>0.6</v>
      </c>
      <c r="L50" s="41">
        <f t="shared" si="17"/>
        <v>127.42187500000104</v>
      </c>
      <c r="M50" s="122">
        <v>0.5</v>
      </c>
      <c r="N50" s="13"/>
      <c r="O50" s="13">
        <f t="shared" si="4"/>
        <v>0.45000000000001705</v>
      </c>
      <c r="Q50" s="5">
        <v>1.28</v>
      </c>
    </row>
    <row r="51" spans="1:20" s="5" customFormat="1" ht="14.1" customHeight="1" x14ac:dyDescent="0.25">
      <c r="A51" s="120"/>
      <c r="B51" s="22" t="s">
        <v>35</v>
      </c>
      <c r="C51" s="165">
        <f>SUM(C41:C50)</f>
        <v>1200.5</v>
      </c>
      <c r="D51" s="138"/>
      <c r="E51" s="25">
        <f>E41+E42+E43+E44+E45+E46+E47+E48+E49+E50</f>
        <v>15.4</v>
      </c>
      <c r="F51" s="151"/>
      <c r="G51" s="42"/>
      <c r="H51" s="24">
        <f>H41+H42+H43+H44+H45+H46+H47+H48+H49+H50</f>
        <v>0.37980000000001374</v>
      </c>
      <c r="I51" s="24">
        <f>I41+I42+I43+I44+I45+I46+I47+I48+I49+I50</f>
        <v>15.020199999999987</v>
      </c>
      <c r="J51" s="24"/>
      <c r="K51" s="166"/>
      <c r="L51" s="29">
        <f>I51*100/E51</f>
        <v>97.533766233766144</v>
      </c>
      <c r="M51" s="167"/>
      <c r="N51" s="13"/>
      <c r="O51" s="13">
        <f t="shared" si="4"/>
        <v>0</v>
      </c>
    </row>
    <row r="52" spans="1:20" s="5" customFormat="1" ht="14.1" customHeight="1" x14ac:dyDescent="0.25">
      <c r="A52" s="120"/>
      <c r="B52" s="168" t="s">
        <v>64</v>
      </c>
      <c r="C52" s="169"/>
      <c r="D52" s="123"/>
      <c r="E52" s="170"/>
      <c r="F52" s="171"/>
      <c r="G52" s="172"/>
      <c r="H52" s="171"/>
      <c r="I52" s="171"/>
      <c r="J52" s="123"/>
      <c r="K52" s="123"/>
      <c r="L52" s="173"/>
      <c r="M52" s="174"/>
      <c r="N52" s="13"/>
      <c r="O52" s="13">
        <f t="shared" si="4"/>
        <v>0</v>
      </c>
    </row>
    <row r="53" spans="1:20" s="5" customFormat="1" ht="14.1" customHeight="1" x14ac:dyDescent="0.25">
      <c r="A53" s="120">
        <v>33</v>
      </c>
      <c r="B53" s="155" t="s">
        <v>65</v>
      </c>
      <c r="C53" s="126">
        <v>73.430000000000007</v>
      </c>
      <c r="D53" s="147">
        <v>217.9</v>
      </c>
      <c r="E53" s="17">
        <v>1.1200000000000001</v>
      </c>
      <c r="F53" s="3">
        <f t="shared" ref="F53:F64" si="21">D53</f>
        <v>217.9</v>
      </c>
      <c r="G53" s="3">
        <f>Лист1!G53</f>
        <v>217.6</v>
      </c>
      <c r="H53" s="3">
        <f>Лист1!H53</f>
        <v>0.2</v>
      </c>
      <c r="I53" s="3">
        <f>E53-H53</f>
        <v>0.92000000000000015</v>
      </c>
      <c r="J53" s="3">
        <f>Лист1!J53</f>
        <v>0.06</v>
      </c>
      <c r="K53" s="3">
        <f>J53</f>
        <v>0.06</v>
      </c>
      <c r="L53" s="41">
        <f t="shared" ref="L53:L64" si="22">I53*100/E53</f>
        <v>82.142857142857153</v>
      </c>
      <c r="M53" s="122">
        <v>0.01</v>
      </c>
      <c r="N53" s="13"/>
      <c r="O53" s="13">
        <f t="shared" si="4"/>
        <v>-0.30000000000001137</v>
      </c>
      <c r="Q53" s="5">
        <v>1.1200000000000001</v>
      </c>
    </row>
    <row r="54" spans="1:20" s="5" customFormat="1" ht="14.1" customHeight="1" x14ac:dyDescent="0.25">
      <c r="A54" s="106"/>
      <c r="B54" s="32"/>
      <c r="C54" s="236" t="s">
        <v>2</v>
      </c>
      <c r="D54" s="237"/>
      <c r="E54" s="238"/>
      <c r="F54" s="239" t="s">
        <v>3</v>
      </c>
      <c r="G54" s="240"/>
      <c r="H54" s="241"/>
      <c r="I54" s="241"/>
      <c r="J54" s="241"/>
      <c r="K54" s="242"/>
      <c r="L54" s="229" t="s">
        <v>4</v>
      </c>
      <c r="M54" s="245" t="s">
        <v>5</v>
      </c>
      <c r="N54" s="13"/>
      <c r="O54" s="13"/>
    </row>
    <row r="55" spans="1:20" s="5" customFormat="1" ht="14.1" customHeight="1" x14ac:dyDescent="0.25">
      <c r="A55" s="107"/>
      <c r="B55" s="228" t="s">
        <v>6</v>
      </c>
      <c r="C55" s="108" t="s">
        <v>7</v>
      </c>
      <c r="D55" s="73" t="s">
        <v>8</v>
      </c>
      <c r="E55" s="73" t="s">
        <v>9</v>
      </c>
      <c r="F55" s="76" t="s">
        <v>10</v>
      </c>
      <c r="G55" s="73" t="s">
        <v>11</v>
      </c>
      <c r="H55" s="73" t="s">
        <v>12</v>
      </c>
      <c r="I55" s="76" t="s">
        <v>13</v>
      </c>
      <c r="J55" s="73" t="s">
        <v>14</v>
      </c>
      <c r="K55" s="229" t="s">
        <v>83</v>
      </c>
      <c r="L55" s="243"/>
      <c r="M55" s="246"/>
      <c r="N55" s="13"/>
      <c r="O55" s="13"/>
      <c r="S55" s="5">
        <v>1.1200000000000001</v>
      </c>
    </row>
    <row r="56" spans="1:20" s="5" customFormat="1" ht="14.1" customHeight="1" x14ac:dyDescent="0.25">
      <c r="A56" s="107"/>
      <c r="B56" s="228"/>
      <c r="C56" s="109"/>
      <c r="D56" s="110"/>
      <c r="E56" s="102" t="s">
        <v>15</v>
      </c>
      <c r="F56" s="76" t="s">
        <v>16</v>
      </c>
      <c r="G56" s="102" t="s">
        <v>17</v>
      </c>
      <c r="H56" s="102" t="s">
        <v>18</v>
      </c>
      <c r="I56" s="76"/>
      <c r="J56" s="101" t="s">
        <v>19</v>
      </c>
      <c r="K56" s="243"/>
      <c r="L56" s="243"/>
      <c r="M56" s="246"/>
      <c r="N56" s="13"/>
      <c r="O56" s="13"/>
      <c r="S56" s="5">
        <v>1.02</v>
      </c>
    </row>
    <row r="57" spans="1:20" s="5" customFormat="1" ht="14.1" customHeight="1" x14ac:dyDescent="0.25">
      <c r="A57" s="107"/>
      <c r="B57" s="109"/>
      <c r="C57" s="109"/>
      <c r="D57" s="110"/>
      <c r="E57" s="85"/>
      <c r="F57" s="76" t="s">
        <v>17</v>
      </c>
      <c r="G57" s="102"/>
      <c r="H57" s="85"/>
      <c r="I57" s="33"/>
      <c r="J57" s="102"/>
      <c r="K57" s="243"/>
      <c r="L57" s="243"/>
      <c r="M57" s="246"/>
      <c r="N57" s="13"/>
      <c r="O57" s="13"/>
      <c r="S57" s="5">
        <v>1.58</v>
      </c>
    </row>
    <row r="58" spans="1:20" s="5" customFormat="1" ht="22.5" customHeight="1" x14ac:dyDescent="0.25">
      <c r="A58" s="111"/>
      <c r="B58" s="34"/>
      <c r="C58" s="34" t="s">
        <v>20</v>
      </c>
      <c r="D58" s="112" t="s">
        <v>21</v>
      </c>
      <c r="E58" s="103" t="s">
        <v>22</v>
      </c>
      <c r="F58" s="87" t="s">
        <v>21</v>
      </c>
      <c r="G58" s="103" t="s">
        <v>21</v>
      </c>
      <c r="H58" s="103" t="s">
        <v>22</v>
      </c>
      <c r="I58" s="76" t="s">
        <v>22</v>
      </c>
      <c r="J58" s="103" t="s">
        <v>23</v>
      </c>
      <c r="K58" s="244"/>
      <c r="L58" s="244"/>
      <c r="M58" s="247"/>
      <c r="N58" s="13"/>
      <c r="O58" s="13"/>
      <c r="S58" s="5">
        <v>1.45</v>
      </c>
    </row>
    <row r="59" spans="1:20" s="5" customFormat="1" ht="14.1" customHeight="1" x14ac:dyDescent="0.25">
      <c r="A59" s="106">
        <v>1</v>
      </c>
      <c r="B59" s="113">
        <v>2</v>
      </c>
      <c r="C59" s="113">
        <v>3</v>
      </c>
      <c r="D59" s="113">
        <v>4</v>
      </c>
      <c r="E59" s="113">
        <v>5</v>
      </c>
      <c r="F59" s="113">
        <v>6</v>
      </c>
      <c r="G59" s="114">
        <v>7</v>
      </c>
      <c r="H59" s="113">
        <v>8</v>
      </c>
      <c r="I59" s="113">
        <v>9</v>
      </c>
      <c r="J59" s="113">
        <v>10</v>
      </c>
      <c r="K59" s="113">
        <v>11</v>
      </c>
      <c r="L59" s="113">
        <v>12</v>
      </c>
      <c r="M59" s="115">
        <v>13</v>
      </c>
      <c r="N59" s="13"/>
      <c r="O59" s="13"/>
      <c r="S59" s="5">
        <v>1.7</v>
      </c>
    </row>
    <row r="60" spans="1:20" s="5" customFormat="1" ht="14.1" customHeight="1" x14ac:dyDescent="0.25">
      <c r="A60" s="120">
        <v>34</v>
      </c>
      <c r="B60" s="155" t="s">
        <v>66</v>
      </c>
      <c r="C60" s="126">
        <v>158</v>
      </c>
      <c r="D60" s="147">
        <v>211.5</v>
      </c>
      <c r="E60" s="17">
        <v>1.02</v>
      </c>
      <c r="F60" s="3">
        <f t="shared" si="21"/>
        <v>211.5</v>
      </c>
      <c r="G60" s="3">
        <f>Лист1!G54</f>
        <v>211.15</v>
      </c>
      <c r="H60" s="3">
        <f>Лист1!H54</f>
        <v>0.33</v>
      </c>
      <c r="I60" s="3">
        <f>E60-H60</f>
        <v>0.69</v>
      </c>
      <c r="J60" s="3">
        <f>Лист1!J54</f>
        <v>7.0000000000000007E-2</v>
      </c>
      <c r="K60" s="3">
        <f>J60</f>
        <v>7.0000000000000007E-2</v>
      </c>
      <c r="L60" s="41">
        <f t="shared" si="22"/>
        <v>67.647058823529406</v>
      </c>
      <c r="M60" s="122">
        <v>0.04</v>
      </c>
      <c r="N60" s="13"/>
      <c r="O60" s="13">
        <f t="shared" si="4"/>
        <v>-0.34999999999999432</v>
      </c>
      <c r="Q60" s="5">
        <v>1.02</v>
      </c>
      <c r="S60" s="5">
        <v>2.5</v>
      </c>
    </row>
    <row r="61" spans="1:20" s="5" customFormat="1" ht="14.1" customHeight="1" x14ac:dyDescent="0.25">
      <c r="A61" s="120">
        <v>35</v>
      </c>
      <c r="B61" s="155" t="s">
        <v>67</v>
      </c>
      <c r="C61" s="126">
        <v>156.4</v>
      </c>
      <c r="D61" s="147">
        <v>189.2</v>
      </c>
      <c r="E61" s="17">
        <v>1.58</v>
      </c>
      <c r="F61" s="3">
        <f t="shared" si="21"/>
        <v>189.2</v>
      </c>
      <c r="G61" s="3">
        <f>Лист1!G61</f>
        <v>188.76</v>
      </c>
      <c r="H61" s="3">
        <f>Лист1!H61</f>
        <v>0.45</v>
      </c>
      <c r="I61" s="3">
        <f>E61-H61</f>
        <v>1.1300000000000001</v>
      </c>
      <c r="J61" s="3">
        <f>Лист1!J61</f>
        <v>7.0000000000000007E-2</v>
      </c>
      <c r="K61" s="3">
        <f>J61</f>
        <v>7.0000000000000007E-2</v>
      </c>
      <c r="L61" s="41">
        <f t="shared" si="22"/>
        <v>71.51898734177216</v>
      </c>
      <c r="M61" s="122">
        <v>0.06</v>
      </c>
      <c r="N61" s="13"/>
      <c r="O61" s="13">
        <f t="shared" si="4"/>
        <v>-0.43999999999999773</v>
      </c>
      <c r="Q61" s="5">
        <v>1.58</v>
      </c>
      <c r="S61" s="5">
        <f>SUM(S55:S60)</f>
        <v>9.370000000000001</v>
      </c>
    </row>
    <row r="62" spans="1:20" s="5" customFormat="1" ht="14.1" customHeight="1" x14ac:dyDescent="0.25">
      <c r="A62" s="120">
        <v>36</v>
      </c>
      <c r="B62" s="155" t="s">
        <v>68</v>
      </c>
      <c r="C62" s="126">
        <v>109.5</v>
      </c>
      <c r="D62" s="147">
        <v>184.5</v>
      </c>
      <c r="E62" s="17">
        <v>1.45</v>
      </c>
      <c r="F62" s="3">
        <f t="shared" si="21"/>
        <v>184.5</v>
      </c>
      <c r="G62" s="3">
        <f>Лист1!G62</f>
        <v>184.22</v>
      </c>
      <c r="H62" s="3">
        <f>Лист1!H62</f>
        <v>0.3</v>
      </c>
      <c r="I62" s="3">
        <f>E62-H62</f>
        <v>1.1499999999999999</v>
      </c>
      <c r="J62" s="3">
        <f>Лист1!J62</f>
        <v>7.0000000000000007E-2</v>
      </c>
      <c r="K62" s="3">
        <f>J62</f>
        <v>7.0000000000000007E-2</v>
      </c>
      <c r="L62" s="41">
        <f t="shared" si="22"/>
        <v>79.310344827586206</v>
      </c>
      <c r="M62" s="122">
        <v>7.0000000000000007E-2</v>
      </c>
      <c r="N62" s="13"/>
      <c r="O62" s="13">
        <f t="shared" si="4"/>
        <v>-0.28000000000000114</v>
      </c>
      <c r="Q62" s="5">
        <v>1.45</v>
      </c>
      <c r="T62" s="5">
        <f>S55+S56+S57+S58+S59+S60</f>
        <v>9.370000000000001</v>
      </c>
    </row>
    <row r="63" spans="1:20" s="5" customFormat="1" ht="14.1" customHeight="1" x14ac:dyDescent="0.25">
      <c r="A63" s="120">
        <v>37</v>
      </c>
      <c r="B63" s="160" t="s">
        <v>69</v>
      </c>
      <c r="C63" s="163">
        <v>105</v>
      </c>
      <c r="D63" s="3">
        <v>182.6</v>
      </c>
      <c r="E63" s="17">
        <v>1.7</v>
      </c>
      <c r="F63" s="3">
        <f t="shared" si="21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41" t="s">
        <v>37</v>
      </c>
      <c r="M63" s="122">
        <v>0.08</v>
      </c>
      <c r="N63" s="13"/>
      <c r="O63" s="13" t="e">
        <f t="shared" si="4"/>
        <v>#VALUE!</v>
      </c>
      <c r="Q63" s="5">
        <v>1.7</v>
      </c>
    </row>
    <row r="64" spans="1:20" s="5" customFormat="1" ht="14.1" customHeight="1" x14ac:dyDescent="0.25">
      <c r="A64" s="120">
        <v>38</v>
      </c>
      <c r="B64" s="10" t="s">
        <v>70</v>
      </c>
      <c r="C64" s="123">
        <v>124.8</v>
      </c>
      <c r="D64" s="3">
        <v>97.97</v>
      </c>
      <c r="E64" s="17">
        <v>2.5</v>
      </c>
      <c r="F64" s="3">
        <f t="shared" si="21"/>
        <v>97.97</v>
      </c>
      <c r="G64" s="3">
        <f>Лист1!G64</f>
        <v>97.89</v>
      </c>
      <c r="H64" s="3">
        <f>Лист1!H64</f>
        <v>9.9839999999997875E-2</v>
      </c>
      <c r="I64" s="3">
        <f>E64-H64</f>
        <v>2.4001600000000023</v>
      </c>
      <c r="J64" s="3">
        <f>Лист1!J64</f>
        <v>0.15</v>
      </c>
      <c r="K64" s="3">
        <f>J64</f>
        <v>0.15</v>
      </c>
      <c r="L64" s="41">
        <f t="shared" si="22"/>
        <v>96.006400000000085</v>
      </c>
      <c r="M64" s="122">
        <v>0.15</v>
      </c>
      <c r="N64" s="13"/>
      <c r="O64" s="13">
        <f t="shared" si="4"/>
        <v>-7.9999999999998295E-2</v>
      </c>
      <c r="Q64" s="5">
        <v>2.5</v>
      </c>
    </row>
    <row r="65" spans="1:17" s="5" customFormat="1" ht="14.1" customHeight="1" x14ac:dyDescent="0.25">
      <c r="A65" s="120"/>
      <c r="B65" s="22" t="s">
        <v>35</v>
      </c>
      <c r="C65" s="175">
        <f>C53+C60+C61+C62+C63+C64</f>
        <v>727.13</v>
      </c>
      <c r="D65" s="176"/>
      <c r="E65" s="177">
        <f>E53+E60+E61+E62+E64+E63</f>
        <v>9.3699999999999992</v>
      </c>
      <c r="F65" s="178"/>
      <c r="G65" s="179"/>
      <c r="H65" s="24">
        <f>H53+H60+H61+H62+H64</f>
        <v>1.379839999999998</v>
      </c>
      <c r="I65" s="24">
        <f>I53+I60+I61+I62+I64</f>
        <v>6.290160000000002</v>
      </c>
      <c r="J65" s="24"/>
      <c r="K65" s="24"/>
      <c r="L65" s="29">
        <f>I65*100/E65</f>
        <v>67.130843116328734</v>
      </c>
      <c r="M65" s="141"/>
      <c r="N65" s="13"/>
      <c r="O65" s="13">
        <f t="shared" si="4"/>
        <v>0</v>
      </c>
      <c r="Q65" s="5">
        <f>SUM(Q53:Q64)</f>
        <v>9.370000000000001</v>
      </c>
    </row>
    <row r="66" spans="1:17" s="5" customFormat="1" ht="14.1" customHeight="1" x14ac:dyDescent="0.25">
      <c r="A66" s="120"/>
      <c r="B66" s="7" t="s">
        <v>71</v>
      </c>
      <c r="C66" s="180"/>
      <c r="D66" s="181"/>
      <c r="E66" s="182"/>
      <c r="F66" s="181"/>
      <c r="G66" s="183"/>
      <c r="H66" s="181"/>
      <c r="I66" s="181"/>
      <c r="J66" s="138"/>
      <c r="K66" s="181"/>
      <c r="L66" s="184"/>
      <c r="M66" s="181"/>
      <c r="N66" s="13"/>
      <c r="O66" s="13">
        <f t="shared" si="4"/>
        <v>0</v>
      </c>
    </row>
    <row r="67" spans="1:17" s="5" customFormat="1" ht="14.1" customHeight="1" x14ac:dyDescent="0.25">
      <c r="A67" s="120">
        <v>39</v>
      </c>
      <c r="B67" s="6" t="s">
        <v>72</v>
      </c>
      <c r="C67" s="185">
        <v>78</v>
      </c>
      <c r="D67" s="186">
        <v>174.5</v>
      </c>
      <c r="E67" s="187">
        <v>1.1000000000000001</v>
      </c>
      <c r="F67" s="3">
        <f t="shared" ref="F67:F68" si="23">D67</f>
        <v>174.5</v>
      </c>
      <c r="G67" s="3">
        <v>174.16</v>
      </c>
      <c r="H67" s="3">
        <v>0.27</v>
      </c>
      <c r="I67" s="3">
        <f t="shared" ref="I67:I68" si="24">E67-H67</f>
        <v>0.83000000000000007</v>
      </c>
      <c r="J67" s="3">
        <v>1.4999999999999999E-2</v>
      </c>
      <c r="K67" s="3">
        <v>0</v>
      </c>
      <c r="L67" s="41">
        <v>76</v>
      </c>
      <c r="M67" s="3">
        <v>0.02</v>
      </c>
      <c r="N67" s="13"/>
      <c r="O67" s="13">
        <f t="shared" si="4"/>
        <v>-0.34000000000000341</v>
      </c>
    </row>
    <row r="68" spans="1:17" s="5" customFormat="1" ht="14.1" customHeight="1" x14ac:dyDescent="0.25">
      <c r="A68" s="120">
        <v>40</v>
      </c>
      <c r="B68" s="6" t="s">
        <v>73</v>
      </c>
      <c r="C68" s="126">
        <v>220</v>
      </c>
      <c r="D68" s="147">
        <v>168.8</v>
      </c>
      <c r="E68" s="17">
        <v>4.8</v>
      </c>
      <c r="F68" s="3">
        <f t="shared" si="23"/>
        <v>168.8</v>
      </c>
      <c r="G68" s="3">
        <f>Лист1!G68</f>
        <v>168.45</v>
      </c>
      <c r="H68" s="3">
        <f>Лист1!H68</f>
        <v>0.77000000000005009</v>
      </c>
      <c r="I68" s="3">
        <f t="shared" si="24"/>
        <v>4.0299999999999496</v>
      </c>
      <c r="J68" s="3">
        <f>Лист1!J68</f>
        <v>0</v>
      </c>
      <c r="K68" s="3">
        <f>J68</f>
        <v>0</v>
      </c>
      <c r="L68" s="41">
        <f t="shared" ref="L68" si="25">I68*100/E68</f>
        <v>83.958333333332277</v>
      </c>
      <c r="M68" s="122">
        <v>7.0000000000000007E-2</v>
      </c>
      <c r="N68" s="13"/>
      <c r="O68" s="13">
        <f t="shared" si="4"/>
        <v>-0.35000000000002274</v>
      </c>
    </row>
    <row r="69" spans="1:17" s="5" customFormat="1" ht="14.1" customHeight="1" x14ac:dyDescent="0.25">
      <c r="A69" s="120"/>
      <c r="B69" s="22" t="s">
        <v>35</v>
      </c>
      <c r="C69" s="140">
        <f>SUM(C67:C68)</f>
        <v>298</v>
      </c>
      <c r="D69" s="23"/>
      <c r="E69" s="188">
        <f>SUM(E67:E68)</f>
        <v>5.9</v>
      </c>
      <c r="F69" s="24"/>
      <c r="G69" s="189"/>
      <c r="H69" s="24">
        <f>SUM(H67:H68)</f>
        <v>1.0400000000000502</v>
      </c>
      <c r="I69" s="24">
        <f>SUM(I67:I68)</f>
        <v>4.8599999999999497</v>
      </c>
      <c r="J69" s="25"/>
      <c r="K69" s="149"/>
      <c r="L69" s="29">
        <f>I69*100/E69</f>
        <v>82.372881355931355</v>
      </c>
      <c r="M69" s="141"/>
      <c r="N69" s="13"/>
      <c r="O69" s="13">
        <f t="shared" ref="O69:O79" si="26">G69-D69</f>
        <v>0</v>
      </c>
    </row>
    <row r="70" spans="1:17" s="5" customFormat="1" ht="14.1" customHeight="1" x14ac:dyDescent="0.25">
      <c r="A70" s="120"/>
      <c r="B70" s="117" t="s">
        <v>74</v>
      </c>
      <c r="C70" s="128"/>
      <c r="D70" s="130"/>
      <c r="E70" s="190"/>
      <c r="F70" s="190"/>
      <c r="G70" s="191"/>
      <c r="H70" s="190"/>
      <c r="I70" s="190"/>
      <c r="J70" s="190"/>
      <c r="K70" s="190"/>
      <c r="L70" s="192"/>
      <c r="M70" s="30"/>
      <c r="N70" s="13"/>
      <c r="O70" s="13">
        <f t="shared" si="26"/>
        <v>0</v>
      </c>
    </row>
    <row r="71" spans="1:17" s="5" customFormat="1" ht="14.1" customHeight="1" x14ac:dyDescent="0.25">
      <c r="A71" s="120">
        <v>41</v>
      </c>
      <c r="B71" s="10" t="s">
        <v>75</v>
      </c>
      <c r="C71" s="123">
        <v>54.1</v>
      </c>
      <c r="D71" s="38">
        <v>152.5</v>
      </c>
      <c r="E71" s="193">
        <v>1.42</v>
      </c>
      <c r="F71" s="3">
        <f>D71</f>
        <v>152.5</v>
      </c>
      <c r="G71" s="3">
        <f>Лист1!G71</f>
        <v>150.15</v>
      </c>
      <c r="H71" s="3">
        <f>Лист1!H71</f>
        <v>1.2713499999999969</v>
      </c>
      <c r="I71" s="3">
        <f>E71-H71</f>
        <v>0.14865000000000306</v>
      </c>
      <c r="J71" s="38">
        <f>Лист1!J71</f>
        <v>0</v>
      </c>
      <c r="K71" s="38">
        <f t="shared" ref="K71" si="27">J71</f>
        <v>0</v>
      </c>
      <c r="L71" s="41">
        <f>I71*100/E71</f>
        <v>10.468309859155145</v>
      </c>
      <c r="M71" s="174">
        <v>0.05</v>
      </c>
      <c r="N71" s="13"/>
      <c r="O71" s="13">
        <f t="shared" si="26"/>
        <v>-2.3499999999999943</v>
      </c>
    </row>
    <row r="72" spans="1:17" s="5" customFormat="1" ht="14.1" customHeight="1" x14ac:dyDescent="0.25">
      <c r="A72" s="120"/>
      <c r="B72" s="194" t="s">
        <v>76</v>
      </c>
      <c r="C72" s="195"/>
      <c r="D72" s="121"/>
      <c r="E72" s="196"/>
      <c r="F72" s="121"/>
      <c r="G72" s="197"/>
      <c r="H72" s="38"/>
      <c r="I72" s="3"/>
      <c r="J72" s="38"/>
      <c r="K72" s="121"/>
      <c r="L72" s="45"/>
      <c r="M72" s="121"/>
      <c r="N72" s="13"/>
      <c r="O72" s="13">
        <f t="shared" si="26"/>
        <v>0</v>
      </c>
    </row>
    <row r="73" spans="1:17" s="5" customFormat="1" ht="14.1" customHeight="1" x14ac:dyDescent="0.25">
      <c r="A73" s="120">
        <v>42</v>
      </c>
      <c r="B73" s="198" t="s">
        <v>77</v>
      </c>
      <c r="C73" s="199">
        <v>59.6</v>
      </c>
      <c r="D73" s="200">
        <v>160</v>
      </c>
      <c r="E73" s="201">
        <v>1.19</v>
      </c>
      <c r="F73" s="3">
        <f>D73</f>
        <v>160</v>
      </c>
      <c r="G73" s="3">
        <f>Лист1!G73</f>
        <v>157.97</v>
      </c>
      <c r="H73" s="3">
        <f>Лист1!H73</f>
        <v>1.1000000000000001</v>
      </c>
      <c r="I73" s="3">
        <f>E73-H73</f>
        <v>8.9999999999999858E-2</v>
      </c>
      <c r="J73" s="38">
        <f>Лист1!J73</f>
        <v>0.01</v>
      </c>
      <c r="K73" s="200">
        <f>J73</f>
        <v>0.01</v>
      </c>
      <c r="L73" s="41">
        <f>I73*100/E73</f>
        <v>7.5630252100840218</v>
      </c>
      <c r="M73" s="202">
        <v>0.01</v>
      </c>
      <c r="N73" s="13"/>
      <c r="O73" s="13">
        <f t="shared" si="26"/>
        <v>-2.0300000000000011</v>
      </c>
    </row>
    <row r="74" spans="1:17" s="5" customFormat="1" ht="14.1" customHeight="1" x14ac:dyDescent="0.25">
      <c r="A74" s="159"/>
      <c r="B74" s="7" t="s">
        <v>94</v>
      </c>
      <c r="C74" s="203"/>
      <c r="D74" s="123"/>
      <c r="E74" s="204"/>
      <c r="F74" s="123"/>
      <c r="G74" s="205"/>
      <c r="H74" s="123"/>
      <c r="I74" s="123"/>
      <c r="J74" s="123"/>
      <c r="K74" s="123"/>
      <c r="L74" s="206"/>
      <c r="M74" s="174"/>
      <c r="N74" s="13"/>
      <c r="O74" s="13"/>
    </row>
    <row r="75" spans="1:17" s="5" customFormat="1" ht="14.1" customHeight="1" x14ac:dyDescent="0.25">
      <c r="A75" s="40">
        <v>43</v>
      </c>
      <c r="B75" s="6" t="s">
        <v>95</v>
      </c>
      <c r="C75" s="207">
        <v>175</v>
      </c>
      <c r="D75" s="208">
        <v>97.2</v>
      </c>
      <c r="E75" s="209">
        <v>1.66</v>
      </c>
      <c r="F75" s="210">
        <f t="shared" ref="F75" si="28">D75</f>
        <v>97.2</v>
      </c>
      <c r="G75" s="200">
        <v>97.22</v>
      </c>
      <c r="H75" s="201">
        <f>(D75-G75)*10000*C75/1000000</f>
        <v>-3.4999999999993037E-2</v>
      </c>
      <c r="I75" s="3">
        <f>E75-H75</f>
        <v>1.694999999999993</v>
      </c>
      <c r="J75" s="201">
        <v>0.15</v>
      </c>
      <c r="K75" s="201">
        <f>J75</f>
        <v>0.15</v>
      </c>
      <c r="L75" s="26">
        <v>95</v>
      </c>
      <c r="M75" s="200">
        <v>89</v>
      </c>
      <c r="N75" s="13"/>
      <c r="O75" s="13"/>
    </row>
    <row r="76" spans="1:17" s="5" customFormat="1" ht="14.1" customHeight="1" x14ac:dyDescent="0.25">
      <c r="A76" s="40"/>
      <c r="B76" s="22" t="s">
        <v>78</v>
      </c>
      <c r="C76" s="154"/>
      <c r="D76" s="123"/>
      <c r="E76" s="204"/>
      <c r="F76" s="123"/>
      <c r="G76" s="205"/>
      <c r="H76" s="123"/>
      <c r="I76" s="123"/>
      <c r="J76" s="123"/>
      <c r="K76" s="123"/>
      <c r="L76" s="206"/>
      <c r="M76" s="174"/>
      <c r="N76" s="13"/>
      <c r="O76" s="13">
        <f t="shared" si="26"/>
        <v>0</v>
      </c>
    </row>
    <row r="77" spans="1:17" s="5" customFormat="1" ht="14.1" customHeight="1" x14ac:dyDescent="0.25">
      <c r="A77" s="40">
        <v>44</v>
      </c>
      <c r="B77" s="15" t="s">
        <v>79</v>
      </c>
      <c r="C77" s="208">
        <v>135</v>
      </c>
      <c r="D77" s="208">
        <v>139.19999999999999</v>
      </c>
      <c r="E77" s="209">
        <v>2.16</v>
      </c>
      <c r="F77" s="210">
        <f>D77</f>
        <v>139.19999999999999</v>
      </c>
      <c r="G77" s="200">
        <v>139.19999999999999</v>
      </c>
      <c r="H77" s="201">
        <v>0</v>
      </c>
      <c r="I77" s="3">
        <f>E77-H77</f>
        <v>2.16</v>
      </c>
      <c r="J77" s="201">
        <v>7.0000000000000007E-2</v>
      </c>
      <c r="K77" s="201">
        <f>J77</f>
        <v>7.0000000000000007E-2</v>
      </c>
      <c r="L77" s="211">
        <v>98</v>
      </c>
      <c r="M77" s="200">
        <v>94</v>
      </c>
      <c r="N77" s="13"/>
      <c r="O77" s="13">
        <f t="shared" si="26"/>
        <v>0</v>
      </c>
    </row>
    <row r="78" spans="1:17" s="5" customFormat="1" ht="14.1" customHeight="1" x14ac:dyDescent="0.25">
      <c r="A78" s="120"/>
      <c r="B78" s="22" t="s">
        <v>80</v>
      </c>
      <c r="C78" s="128"/>
      <c r="D78" s="123"/>
      <c r="E78" s="204"/>
      <c r="F78" s="123"/>
      <c r="G78" s="123"/>
      <c r="H78" s="123"/>
      <c r="I78" s="123"/>
      <c r="J78" s="123"/>
      <c r="K78" s="123"/>
      <c r="L78" s="206"/>
      <c r="M78" s="212"/>
      <c r="N78" s="13"/>
      <c r="O78" s="13">
        <f t="shared" si="26"/>
        <v>0</v>
      </c>
    </row>
    <row r="79" spans="1:17" s="5" customFormat="1" ht="14.1" customHeight="1" x14ac:dyDescent="0.25">
      <c r="A79" s="120"/>
      <c r="B79" s="213" t="s">
        <v>81</v>
      </c>
      <c r="C79" s="104">
        <f>C21+C29+C34+C39+C51+C65+C69+C71+C73+C75+C77</f>
        <v>6411.0440000000008</v>
      </c>
      <c r="D79" s="3"/>
      <c r="E79" s="25">
        <f>E21+E29+E34+E39+E51+E65+E69+E71+E73+E77+E75</f>
        <v>113.87400000000001</v>
      </c>
      <c r="F79" s="24"/>
      <c r="G79" s="24"/>
      <c r="H79" s="24">
        <f>H21+H29+H34+H39+H51+H65+H67+H68+H71+H73+H77+H75</f>
        <v>6.7232470000000735</v>
      </c>
      <c r="I79" s="24">
        <f>I21+I29+I34+I39+I51+I65+I67+I68+I71+I73+I77+I75</f>
        <v>105.45075299999992</v>
      </c>
      <c r="J79" s="24"/>
      <c r="K79" s="24"/>
      <c r="L79" s="29">
        <f>I79*100/E79</f>
        <v>92.603011222930519</v>
      </c>
      <c r="M79" s="30"/>
      <c r="N79" s="13"/>
      <c r="O79" s="13">
        <f t="shared" si="26"/>
        <v>0</v>
      </c>
    </row>
    <row r="80" spans="1:17" s="5" customFormat="1" x14ac:dyDescent="0.25">
      <c r="A80" s="93"/>
      <c r="B80" s="232" t="s">
        <v>90</v>
      </c>
      <c r="C80" s="232"/>
      <c r="D80" s="232"/>
      <c r="E80" s="232"/>
      <c r="F80" s="232"/>
      <c r="G80" s="232"/>
      <c r="H80" s="232"/>
      <c r="I80" s="232"/>
      <c r="J80" s="232"/>
      <c r="K80" s="232"/>
      <c r="L80" s="232"/>
      <c r="M80" s="232"/>
      <c r="N80" s="14"/>
    </row>
    <row r="81" spans="1:15" s="5" customFormat="1" x14ac:dyDescent="0.25">
      <c r="A81" s="94">
        <v>1</v>
      </c>
      <c r="B81" s="92" t="s">
        <v>91</v>
      </c>
      <c r="C81" s="95">
        <v>116.98</v>
      </c>
      <c r="D81" s="95">
        <v>176.4</v>
      </c>
      <c r="E81" s="95">
        <v>2.36</v>
      </c>
      <c r="F81" s="3">
        <f t="shared" ref="F81:F83" si="29">D81</f>
        <v>176.4</v>
      </c>
      <c r="G81" s="3">
        <f>Лист1!G77</f>
        <v>175.5</v>
      </c>
      <c r="H81" s="3">
        <f>(D81-G81)*10000*C81/1000000</f>
        <v>1.0528200000000065</v>
      </c>
      <c r="I81" s="3">
        <f>E81-H81</f>
        <v>1.3071799999999933</v>
      </c>
      <c r="J81" s="95">
        <f>Лист1!J77</f>
        <v>0.02</v>
      </c>
      <c r="K81" s="95">
        <f>J81</f>
        <v>0.02</v>
      </c>
      <c r="L81" s="26">
        <f>I81*100/E81</f>
        <v>55.38898305084718</v>
      </c>
      <c r="M81" s="95"/>
      <c r="N81" s="14"/>
      <c r="O81" s="27" t="e">
        <f>#REF!+L79+#REF!+L69+L65+L51+L39+L34+L29+#REF!+L21+#REF!+#REF!+L73+L71</f>
        <v>#REF!</v>
      </c>
    </row>
    <row r="82" spans="1:15" x14ac:dyDescent="0.25">
      <c r="A82" s="96">
        <v>2</v>
      </c>
      <c r="B82" s="6" t="s">
        <v>92</v>
      </c>
      <c r="C82" s="3">
        <v>339</v>
      </c>
      <c r="D82" s="3">
        <v>169.5</v>
      </c>
      <c r="E82" s="3">
        <v>4.0599999999999996</v>
      </c>
      <c r="F82" s="3">
        <f t="shared" si="29"/>
        <v>169.5</v>
      </c>
      <c r="G82" s="3">
        <f>Лист1!G78</f>
        <v>169.26</v>
      </c>
      <c r="H82" s="3">
        <f>(D82-G82)*10000*C82/1000000</f>
        <v>0.81360000000003085</v>
      </c>
      <c r="I82" s="3">
        <f>E82-H82</f>
        <v>3.2463999999999689</v>
      </c>
      <c r="J82" s="17">
        <f>Лист1!J78</f>
        <v>4.2000000000000003E-2</v>
      </c>
      <c r="K82" s="17">
        <f>J82</f>
        <v>4.2000000000000003E-2</v>
      </c>
      <c r="L82" s="26">
        <f>I82*100/E82</f>
        <v>79.960591133004158</v>
      </c>
      <c r="M82" s="3"/>
    </row>
    <row r="83" spans="1:15" x14ac:dyDescent="0.25">
      <c r="A83" s="96">
        <v>3</v>
      </c>
      <c r="B83" s="15" t="s">
        <v>93</v>
      </c>
      <c r="C83" s="3">
        <v>40.200000000000003</v>
      </c>
      <c r="D83" s="3">
        <v>180.1</v>
      </c>
      <c r="E83" s="3">
        <v>1</v>
      </c>
      <c r="F83" s="3">
        <f t="shared" si="29"/>
        <v>180.1</v>
      </c>
      <c r="G83" s="3">
        <f>Лист1!G79</f>
        <v>177.85</v>
      </c>
      <c r="H83" s="3">
        <f>(D83-G83)*10000*C83/1000000</f>
        <v>0.90450000000000008</v>
      </c>
      <c r="I83" s="3">
        <f>E83-H83</f>
        <v>9.5499999999999918E-2</v>
      </c>
      <c r="J83" s="3">
        <f>Лист1!J79</f>
        <v>0</v>
      </c>
      <c r="K83" s="3">
        <v>0</v>
      </c>
      <c r="L83" s="26">
        <f>I83*100/E83</f>
        <v>9.5499999999999918</v>
      </c>
      <c r="M83" s="3"/>
    </row>
    <row r="84" spans="1:15" x14ac:dyDescent="0.25">
      <c r="A84" s="97"/>
      <c r="B84" s="98"/>
      <c r="C84" s="24">
        <f>SUM(C81:C83)</f>
        <v>496.18</v>
      </c>
      <c r="D84" s="24"/>
      <c r="E84" s="24">
        <f>SUM(E81:E83)</f>
        <v>7.42</v>
      </c>
      <c r="F84" s="24"/>
      <c r="G84" s="99"/>
      <c r="H84" s="24">
        <f>SUM(H81:H83)</f>
        <v>2.7709200000000376</v>
      </c>
      <c r="I84" s="24">
        <f>SUM(I81:I83)</f>
        <v>4.6490799999999624</v>
      </c>
      <c r="J84" s="24"/>
      <c r="K84" s="24"/>
      <c r="L84" s="29">
        <f>I84*100/E84</f>
        <v>62.656064690026454</v>
      </c>
      <c r="M84" s="24"/>
    </row>
    <row r="85" spans="1:15" x14ac:dyDescent="0.25">
      <c r="A85" s="46"/>
      <c r="B85" s="47" t="s">
        <v>82</v>
      </c>
      <c r="C85" s="33"/>
      <c r="D85" s="33"/>
      <c r="E85" s="33"/>
      <c r="F85" s="33"/>
      <c r="G85" s="33"/>
      <c r="H85" s="33"/>
      <c r="I85" s="33"/>
      <c r="J85" s="33"/>
      <c r="K85" s="33"/>
      <c r="L85" s="48"/>
      <c r="M85" s="100" t="s">
        <v>96</v>
      </c>
    </row>
  </sheetData>
  <mergeCells count="17">
    <mergeCell ref="K55:K58"/>
    <mergeCell ref="B80:M80"/>
    <mergeCell ref="N4:N8"/>
    <mergeCell ref="B5:B6"/>
    <mergeCell ref="K5:K8"/>
    <mergeCell ref="C54:E54"/>
    <mergeCell ref="F54:K54"/>
    <mergeCell ref="L54:L58"/>
    <mergeCell ref="M54:M58"/>
    <mergeCell ref="B55:B56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2025-02-11T09:11:01Z</cp:lastPrinted>
  <dcterms:created xsi:type="dcterms:W3CDTF">2023-05-23T07:28:04Z</dcterms:created>
  <dcterms:modified xsi:type="dcterms:W3CDTF">2025-02-11T09:11:41Z</dcterms:modified>
</cp:coreProperties>
</file>