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11040" windowHeight="12765"/>
  </bookViews>
  <sheets>
    <sheet name="Лист1" sheetId="1" r:id="rId1"/>
    <sheet name="повна" sheetId="4" state="hidden" r:id="rId2"/>
    <sheet name="Лист2" sheetId="2" r:id="rId3"/>
    <sheet name="Лист3" sheetId="3" r:id="rId4"/>
  </sheets>
  <definedNames>
    <definedName name="_xlnm.Print_Area" localSheetId="0">Лист1!$A$1:$M$77</definedName>
  </definedNames>
  <calcPr calcId="145621"/>
</workbook>
</file>

<file path=xl/calcChain.xml><?xml version="1.0" encoding="utf-8"?>
<calcChain xmlns="http://schemas.openxmlformats.org/spreadsheetml/2006/main">
  <c r="K15" i="1" l="1"/>
  <c r="J75" i="4" l="1"/>
  <c r="J74" i="4"/>
  <c r="K74" i="4" s="1"/>
  <c r="J73" i="4"/>
  <c r="K73" i="4" s="1"/>
  <c r="H75" i="4"/>
  <c r="G75" i="4"/>
  <c r="G74" i="4"/>
  <c r="H74" i="4" s="1"/>
  <c r="I74" i="4" s="1"/>
  <c r="L74" i="4" s="1"/>
  <c r="G73" i="4"/>
  <c r="H73" i="4" s="1"/>
  <c r="I73" i="4" s="1"/>
  <c r="L73" i="4" s="1"/>
  <c r="E76" i="4"/>
  <c r="F75" i="4"/>
  <c r="F74" i="4"/>
  <c r="F73" i="4"/>
  <c r="K79" i="1"/>
  <c r="I79" i="1"/>
  <c r="L79" i="1" s="1"/>
  <c r="H79" i="1"/>
  <c r="E81" i="1"/>
  <c r="H80" i="1"/>
  <c r="I80" i="1" s="1"/>
  <c r="L80" i="1" s="1"/>
  <c r="F80" i="1"/>
  <c r="F79" i="1"/>
  <c r="K78" i="1"/>
  <c r="H78" i="1"/>
  <c r="H81" i="1" s="1"/>
  <c r="F78" i="1"/>
  <c r="I78" i="1" l="1"/>
  <c r="H76" i="4"/>
  <c r="I75" i="4"/>
  <c r="L75" i="4" s="1"/>
  <c r="I76" i="4"/>
  <c r="L76" i="4" s="1"/>
  <c r="I81" i="1"/>
  <c r="L81" i="1" s="1"/>
  <c r="L78" i="1"/>
  <c r="K69" i="4" l="1"/>
  <c r="E76" i="1" l="1"/>
  <c r="H32" i="1"/>
  <c r="E63" i="4"/>
  <c r="E59" i="4"/>
  <c r="E51" i="4"/>
  <c r="E39" i="4"/>
  <c r="E34" i="4"/>
  <c r="E29" i="4"/>
  <c r="E21" i="4"/>
  <c r="E71" i="4" s="1"/>
  <c r="E65" i="1"/>
  <c r="E51" i="1"/>
  <c r="E39" i="1"/>
  <c r="E34" i="1"/>
  <c r="E29" i="1"/>
  <c r="E21" i="1"/>
  <c r="H26" i="1" l="1"/>
  <c r="H25" i="1"/>
  <c r="H23" i="1" l="1"/>
  <c r="H24" i="1" l="1"/>
  <c r="I25" i="1" l="1"/>
  <c r="H36" i="1" l="1"/>
  <c r="H31" i="1"/>
  <c r="H28" i="1"/>
  <c r="H27" i="1"/>
  <c r="H19" i="1"/>
  <c r="H11" i="1"/>
  <c r="H18" i="1"/>
  <c r="H29" i="1" l="1"/>
  <c r="I43" i="1"/>
  <c r="H47" i="1" l="1"/>
  <c r="I44" i="1" l="1"/>
  <c r="I69" i="4" l="1"/>
  <c r="K47" i="1" l="1"/>
  <c r="G11" i="4" l="1"/>
  <c r="K13" i="1" l="1"/>
  <c r="K12" i="1"/>
  <c r="H20" i="1" l="1"/>
  <c r="I45" i="1" l="1"/>
  <c r="I41" i="1"/>
  <c r="H73" i="1"/>
  <c r="I73" i="1" s="1"/>
  <c r="H71" i="1"/>
  <c r="I71" i="1" s="1"/>
  <c r="E69" i="1"/>
  <c r="I20" i="1" l="1"/>
  <c r="L20" i="1" s="1"/>
  <c r="I46" i="1"/>
  <c r="H64" i="1"/>
  <c r="H65" i="1" s="1"/>
  <c r="H37" i="1" l="1"/>
  <c r="I42" i="1" l="1"/>
  <c r="L25" i="1"/>
  <c r="I28" i="1"/>
  <c r="I27" i="1" l="1"/>
  <c r="H14" i="1" l="1"/>
  <c r="H17" i="1" l="1"/>
  <c r="H15" i="1"/>
  <c r="H33" i="1"/>
  <c r="H34" i="1" s="1"/>
  <c r="I26" i="1" l="1"/>
  <c r="L26" i="1" l="1"/>
  <c r="I29" i="1"/>
  <c r="L29" i="1" s="1"/>
  <c r="L23" i="1"/>
  <c r="H50" i="1" l="1"/>
  <c r="H49" i="1"/>
  <c r="I49" i="1" s="1"/>
  <c r="H48" i="1"/>
  <c r="I47" i="1"/>
  <c r="H38" i="1"/>
  <c r="H39" i="1" s="1"/>
  <c r="H16" i="1"/>
  <c r="H13" i="1"/>
  <c r="H12" i="1"/>
  <c r="H21" i="1" l="1"/>
  <c r="I50" i="1"/>
  <c r="H51" i="1"/>
  <c r="I48" i="1"/>
  <c r="I51" i="1" l="1"/>
  <c r="L51" i="1" s="1"/>
  <c r="K25" i="1"/>
  <c r="K49" i="1" l="1"/>
  <c r="I12" i="1"/>
  <c r="L12" i="1" s="1"/>
  <c r="I13" i="1" l="1"/>
  <c r="L13" i="1" s="1"/>
  <c r="H68" i="1" l="1"/>
  <c r="K14" i="1"/>
  <c r="O71" i="4" l="1"/>
  <c r="O70" i="4"/>
  <c r="O69" i="4"/>
  <c r="O68" i="4"/>
  <c r="O66" i="4"/>
  <c r="O64" i="4"/>
  <c r="O63" i="4"/>
  <c r="O61" i="4"/>
  <c r="O60" i="4"/>
  <c r="O59" i="4"/>
  <c r="O57" i="4"/>
  <c r="O52" i="4"/>
  <c r="O51" i="4"/>
  <c r="O40" i="4"/>
  <c r="O39" i="4"/>
  <c r="O35" i="4"/>
  <c r="O34" i="4"/>
  <c r="O30" i="4"/>
  <c r="O29" i="4"/>
  <c r="O22" i="4"/>
  <c r="O21" i="4"/>
  <c r="J62" i="4" l="1"/>
  <c r="J11" i="4"/>
  <c r="H67" i="4"/>
  <c r="H62" i="4"/>
  <c r="H55" i="4"/>
  <c r="H54" i="4"/>
  <c r="H53" i="4"/>
  <c r="H50" i="4"/>
  <c r="H49" i="4"/>
  <c r="H47" i="4"/>
  <c r="H46" i="4"/>
  <c r="H45" i="4"/>
  <c r="H44" i="4"/>
  <c r="H43" i="4"/>
  <c r="H42" i="4"/>
  <c r="H41" i="4"/>
  <c r="H32" i="4"/>
  <c r="H28" i="4"/>
  <c r="H27" i="4"/>
  <c r="H25" i="4"/>
  <c r="H23" i="4"/>
  <c r="H19" i="4"/>
  <c r="H15" i="4"/>
  <c r="H13" i="4"/>
  <c r="H12" i="4"/>
  <c r="G67" i="4"/>
  <c r="O67" i="4" s="1"/>
  <c r="G65" i="4"/>
  <c r="O65" i="4" s="1"/>
  <c r="G62" i="4"/>
  <c r="O62" i="4" s="1"/>
  <c r="G58" i="4"/>
  <c r="O58" i="4" s="1"/>
  <c r="G56" i="4"/>
  <c r="O56" i="4" s="1"/>
  <c r="G55" i="4"/>
  <c r="O55" i="4" s="1"/>
  <c r="G54" i="4"/>
  <c r="O54" i="4" s="1"/>
  <c r="G53" i="4"/>
  <c r="O53" i="4" s="1"/>
  <c r="G50" i="4"/>
  <c r="O50" i="4" s="1"/>
  <c r="G49" i="4"/>
  <c r="O49" i="4" s="1"/>
  <c r="G48" i="4"/>
  <c r="O48" i="4" s="1"/>
  <c r="G47" i="4"/>
  <c r="O47" i="4" s="1"/>
  <c r="G46" i="4"/>
  <c r="O46" i="4" s="1"/>
  <c r="G45" i="4"/>
  <c r="O45" i="4" s="1"/>
  <c r="G44" i="4"/>
  <c r="O44" i="4" s="1"/>
  <c r="G43" i="4"/>
  <c r="O43" i="4" s="1"/>
  <c r="G42" i="4"/>
  <c r="O42" i="4" s="1"/>
  <c r="G41" i="4"/>
  <c r="O41" i="4" s="1"/>
  <c r="I23" i="4" l="1"/>
  <c r="B3" i="4"/>
  <c r="H18" i="4" l="1"/>
  <c r="H17" i="4"/>
  <c r="H58" i="4"/>
  <c r="F12" i="1"/>
  <c r="F69" i="4" l="1"/>
  <c r="F67" i="4"/>
  <c r="F65" i="4"/>
  <c r="F62" i="4"/>
  <c r="F61" i="4"/>
  <c r="F58" i="4"/>
  <c r="F57" i="4"/>
  <c r="F56" i="4"/>
  <c r="F55" i="4"/>
  <c r="F54" i="4"/>
  <c r="F53" i="4"/>
  <c r="F50" i="4"/>
  <c r="F49" i="4"/>
  <c r="F48" i="4"/>
  <c r="F47" i="4"/>
  <c r="F46" i="4"/>
  <c r="F45" i="4"/>
  <c r="F44" i="4"/>
  <c r="F43" i="4"/>
  <c r="F42" i="4"/>
  <c r="F41" i="4"/>
  <c r="F38" i="4"/>
  <c r="F37" i="4"/>
  <c r="F36" i="4"/>
  <c r="F33" i="4"/>
  <c r="F32" i="4"/>
  <c r="F31" i="4"/>
  <c r="F28" i="4"/>
  <c r="F27" i="4"/>
  <c r="F26" i="4"/>
  <c r="F25" i="4"/>
  <c r="F24" i="4"/>
  <c r="F23" i="4"/>
  <c r="F20" i="4"/>
  <c r="F19" i="4"/>
  <c r="F18" i="4"/>
  <c r="F17" i="4"/>
  <c r="F16" i="4"/>
  <c r="F15" i="4"/>
  <c r="F14" i="4"/>
  <c r="F13" i="4"/>
  <c r="F12" i="4"/>
  <c r="F11" i="4"/>
  <c r="O11" i="4"/>
  <c r="G12" i="4"/>
  <c r="O12" i="4" s="1"/>
  <c r="G13" i="4"/>
  <c r="O13" i="4" s="1"/>
  <c r="G14" i="4"/>
  <c r="O14" i="4" s="1"/>
  <c r="G15" i="4"/>
  <c r="O15" i="4" s="1"/>
  <c r="G16" i="4"/>
  <c r="O16" i="4" s="1"/>
  <c r="G17" i="4"/>
  <c r="O17" i="4" s="1"/>
  <c r="G18" i="4"/>
  <c r="O18" i="4" s="1"/>
  <c r="G19" i="4"/>
  <c r="O19" i="4" s="1"/>
  <c r="G20" i="4"/>
  <c r="O20" i="4" s="1"/>
  <c r="F73" i="1"/>
  <c r="F71" i="1"/>
  <c r="F68" i="1"/>
  <c r="F64" i="1"/>
  <c r="F63" i="1"/>
  <c r="F62" i="1"/>
  <c r="F61" i="1"/>
  <c r="F54" i="1"/>
  <c r="F53" i="1"/>
  <c r="F50" i="1"/>
  <c r="F49" i="1"/>
  <c r="F48" i="1"/>
  <c r="F47" i="1"/>
  <c r="F46" i="1"/>
  <c r="F45" i="1"/>
  <c r="F44" i="1"/>
  <c r="F43" i="1"/>
  <c r="F42" i="1"/>
  <c r="F41" i="1"/>
  <c r="F38" i="1"/>
  <c r="F37" i="1"/>
  <c r="F36" i="1"/>
  <c r="F33" i="1"/>
  <c r="F32" i="1"/>
  <c r="F31" i="1"/>
  <c r="F28" i="1"/>
  <c r="F27" i="1"/>
  <c r="F26" i="1"/>
  <c r="F25" i="1"/>
  <c r="F24" i="1"/>
  <c r="F23" i="1"/>
  <c r="H48" i="4" l="1"/>
  <c r="H51" i="4" s="1"/>
  <c r="I53" i="1"/>
  <c r="H14" i="4"/>
  <c r="H26" i="4" l="1"/>
  <c r="L42" i="1" l="1"/>
  <c r="J67" i="4"/>
  <c r="J65" i="4"/>
  <c r="J58" i="4"/>
  <c r="J56" i="4"/>
  <c r="J55" i="4"/>
  <c r="J54" i="4"/>
  <c r="J53" i="4"/>
  <c r="J45" i="4"/>
  <c r="J50" i="4"/>
  <c r="J49" i="4"/>
  <c r="J48" i="4"/>
  <c r="J47" i="4"/>
  <c r="J46" i="4"/>
  <c r="J44" i="4"/>
  <c r="J43" i="4"/>
  <c r="J42" i="4"/>
  <c r="J41" i="4"/>
  <c r="J38" i="4"/>
  <c r="J37" i="4"/>
  <c r="J36" i="4"/>
  <c r="J33" i="4"/>
  <c r="J32" i="4"/>
  <c r="J31" i="4"/>
  <c r="J28" i="4"/>
  <c r="J27" i="4"/>
  <c r="J26" i="4"/>
  <c r="J25" i="4"/>
  <c r="J24" i="4"/>
  <c r="J23" i="4"/>
  <c r="J20" i="4"/>
  <c r="J19" i="4"/>
  <c r="J18" i="4"/>
  <c r="J17" i="4"/>
  <c r="J16" i="4"/>
  <c r="J15" i="4"/>
  <c r="J14" i="4"/>
  <c r="J13" i="4"/>
  <c r="J12" i="4"/>
  <c r="K11" i="4"/>
  <c r="H56" i="4"/>
  <c r="H59" i="4" s="1"/>
  <c r="G38" i="4"/>
  <c r="O38" i="4" s="1"/>
  <c r="G37" i="4"/>
  <c r="O37" i="4" s="1"/>
  <c r="G36" i="4"/>
  <c r="O36" i="4" s="1"/>
  <c r="G33" i="4"/>
  <c r="O33" i="4" s="1"/>
  <c r="G32" i="4"/>
  <c r="O32" i="4" s="1"/>
  <c r="G31" i="4"/>
  <c r="O31" i="4" s="1"/>
  <c r="G28" i="4"/>
  <c r="O28" i="4" s="1"/>
  <c r="G27" i="4"/>
  <c r="O27" i="4" s="1"/>
  <c r="G26" i="4"/>
  <c r="O26" i="4" s="1"/>
  <c r="G25" i="4"/>
  <c r="O25" i="4" s="1"/>
  <c r="G24" i="4"/>
  <c r="O24" i="4" s="1"/>
  <c r="G23" i="4"/>
  <c r="O23" i="4" s="1"/>
  <c r="H37" i="4"/>
  <c r="K67" i="4" l="1"/>
  <c r="I67" i="4"/>
  <c r="L67" i="4" s="1"/>
  <c r="K65" i="4"/>
  <c r="K62" i="4"/>
  <c r="I61" i="4"/>
  <c r="K58" i="4"/>
  <c r="K56" i="4"/>
  <c r="I56" i="4"/>
  <c r="L56" i="4" s="1"/>
  <c r="K55" i="4"/>
  <c r="I55" i="4"/>
  <c r="L55" i="4" s="1"/>
  <c r="K54" i="4"/>
  <c r="I54" i="4"/>
  <c r="L54" i="4" s="1"/>
  <c r="K53" i="4"/>
  <c r="I53" i="4"/>
  <c r="K50" i="4"/>
  <c r="I50" i="4"/>
  <c r="L50" i="4" s="1"/>
  <c r="K49" i="4"/>
  <c r="I49" i="4"/>
  <c r="L49" i="4" s="1"/>
  <c r="K48" i="4"/>
  <c r="K47" i="4"/>
  <c r="I47" i="4"/>
  <c r="L47" i="4" s="1"/>
  <c r="K46" i="4"/>
  <c r="I46" i="4"/>
  <c r="L46" i="4" s="1"/>
  <c r="K45" i="4"/>
  <c r="I45" i="4"/>
  <c r="L45" i="4" s="1"/>
  <c r="K44" i="4"/>
  <c r="I44" i="4"/>
  <c r="L44" i="4" s="1"/>
  <c r="K43" i="4"/>
  <c r="I43" i="4"/>
  <c r="L43" i="4" s="1"/>
  <c r="K42" i="4"/>
  <c r="I42" i="4"/>
  <c r="L42" i="4" s="1"/>
  <c r="K41" i="4"/>
  <c r="I41" i="4"/>
  <c r="K38" i="4"/>
  <c r="K37" i="4"/>
  <c r="I37" i="4"/>
  <c r="L37" i="4" s="1"/>
  <c r="K36" i="4"/>
  <c r="K33" i="4"/>
  <c r="K32" i="4"/>
  <c r="I32" i="4"/>
  <c r="L32" i="4" s="1"/>
  <c r="K31" i="4"/>
  <c r="K28" i="4"/>
  <c r="I28" i="4"/>
  <c r="L28" i="4" s="1"/>
  <c r="K27" i="4"/>
  <c r="I27" i="4"/>
  <c r="L27" i="4" s="1"/>
  <c r="K26" i="4"/>
  <c r="I26" i="4"/>
  <c r="K25" i="4"/>
  <c r="K24" i="4"/>
  <c r="L23" i="4"/>
  <c r="K23" i="4"/>
  <c r="K20" i="4"/>
  <c r="K19" i="4"/>
  <c r="I19" i="4"/>
  <c r="L19" i="4" s="1"/>
  <c r="K18" i="4"/>
  <c r="I18" i="4"/>
  <c r="L18" i="4" s="1"/>
  <c r="K17" i="4"/>
  <c r="I17" i="4"/>
  <c r="L17" i="4" s="1"/>
  <c r="K16" i="4"/>
  <c r="K15" i="4"/>
  <c r="I15" i="4"/>
  <c r="L15" i="4" s="1"/>
  <c r="K14" i="4"/>
  <c r="I14" i="4"/>
  <c r="L14" i="4" s="1"/>
  <c r="K13" i="4"/>
  <c r="I13" i="4"/>
  <c r="L13" i="4" s="1"/>
  <c r="K12" i="4"/>
  <c r="I12" i="4"/>
  <c r="L12" i="4" s="1"/>
  <c r="L26" i="4" l="1"/>
  <c r="L41" i="4"/>
  <c r="I48" i="4"/>
  <c r="L48" i="4" s="1"/>
  <c r="I62" i="4"/>
  <c r="I25" i="4"/>
  <c r="L53" i="4"/>
  <c r="H65" i="4"/>
  <c r="I65" i="4" s="1"/>
  <c r="L65" i="4" s="1"/>
  <c r="I51" i="4" l="1"/>
  <c r="L51" i="4" s="1"/>
  <c r="L62" i="4"/>
  <c r="L25" i="4"/>
  <c r="K28" i="1" l="1"/>
  <c r="H31" i="4"/>
  <c r="I31" i="4" l="1"/>
  <c r="L73" i="1"/>
  <c r="I62" i="1"/>
  <c r="L62" i="1" s="1"/>
  <c r="I61" i="1"/>
  <c r="I54" i="1"/>
  <c r="L54" i="1" s="1"/>
  <c r="L50" i="1"/>
  <c r="L49" i="1"/>
  <c r="L47" i="1"/>
  <c r="I32" i="1"/>
  <c r="L32" i="1" s="1"/>
  <c r="L27" i="1"/>
  <c r="I15" i="1"/>
  <c r="L15" i="1" s="1"/>
  <c r="L53" i="1"/>
  <c r="I19" i="1"/>
  <c r="L19" i="1" s="1"/>
  <c r="I18" i="1"/>
  <c r="L18" i="1" s="1"/>
  <c r="I17" i="1"/>
  <c r="L17" i="1" s="1"/>
  <c r="I14" i="1"/>
  <c r="L14" i="1" l="1"/>
  <c r="L61" i="1"/>
  <c r="I16" i="1"/>
  <c r="L16" i="1" s="1"/>
  <c r="H16" i="4"/>
  <c r="I16" i="4" s="1"/>
  <c r="L16" i="4" s="1"/>
  <c r="L31" i="4"/>
  <c r="H20" i="4"/>
  <c r="I20" i="4" s="1"/>
  <c r="L20" i="4" s="1"/>
  <c r="I11" i="1"/>
  <c r="I21" i="1" s="1"/>
  <c r="H11" i="4"/>
  <c r="K20" i="1"/>
  <c r="H21" i="4" l="1"/>
  <c r="L21" i="1"/>
  <c r="L11" i="1"/>
  <c r="I11" i="4"/>
  <c r="I21" i="4" s="1"/>
  <c r="L21" i="4" l="1"/>
  <c r="L11" i="4"/>
  <c r="K33" i="1"/>
  <c r="K27" i="1"/>
  <c r="K19" i="1"/>
  <c r="K54" i="1" l="1"/>
  <c r="K53" i="1"/>
  <c r="L28" i="1" l="1"/>
  <c r="L71" i="1" l="1"/>
  <c r="L48" i="1" l="1"/>
  <c r="I36" i="1" l="1"/>
  <c r="H36" i="4"/>
  <c r="I33" i="1"/>
  <c r="L33" i="1" s="1"/>
  <c r="H33" i="4"/>
  <c r="H34" i="4" s="1"/>
  <c r="I64" i="1"/>
  <c r="I65" i="1" s="1"/>
  <c r="L65" i="1" s="1"/>
  <c r="L44" i="1"/>
  <c r="I36" i="4" l="1"/>
  <c r="L64" i="1"/>
  <c r="L36" i="1"/>
  <c r="I33" i="4"/>
  <c r="I34" i="4" s="1"/>
  <c r="L34" i="4" s="1"/>
  <c r="I58" i="4"/>
  <c r="I59" i="4" s="1"/>
  <c r="L59" i="4" s="1"/>
  <c r="K73" i="1"/>
  <c r="K26" i="1"/>
  <c r="K23" i="1"/>
  <c r="I37" i="1"/>
  <c r="K11" i="1"/>
  <c r="K71" i="1"/>
  <c r="K68" i="1"/>
  <c r="I68" i="1"/>
  <c r="I67" i="1"/>
  <c r="K64" i="1"/>
  <c r="K62" i="1"/>
  <c r="K61" i="1"/>
  <c r="K50" i="1"/>
  <c r="K48" i="1"/>
  <c r="K46" i="1"/>
  <c r="K45" i="1"/>
  <c r="K44" i="1"/>
  <c r="K43" i="1"/>
  <c r="K42" i="1"/>
  <c r="K41" i="1"/>
  <c r="K38" i="1"/>
  <c r="K37" i="1"/>
  <c r="K36" i="1"/>
  <c r="K32" i="1"/>
  <c r="K31" i="1"/>
  <c r="I31" i="1"/>
  <c r="I34" i="1" s="1"/>
  <c r="K24" i="1"/>
  <c r="K18" i="1"/>
  <c r="K17" i="1"/>
  <c r="K16" i="1"/>
  <c r="L34" i="1" l="1"/>
  <c r="L36" i="4"/>
  <c r="H69" i="1"/>
  <c r="H76" i="1" s="1"/>
  <c r="L43" i="1"/>
  <c r="L68" i="1"/>
  <c r="L45" i="1"/>
  <c r="I38" i="1"/>
  <c r="I39" i="1" s="1"/>
  <c r="L39" i="1" s="1"/>
  <c r="H38" i="4"/>
  <c r="H39" i="4" s="1"/>
  <c r="L33" i="4"/>
  <c r="L58" i="4"/>
  <c r="L41" i="1"/>
  <c r="L37" i="1"/>
  <c r="L31" i="1"/>
  <c r="L67" i="1"/>
  <c r="I69" i="1" l="1"/>
  <c r="L69" i="1" s="1"/>
  <c r="L38" i="1"/>
  <c r="H63" i="4"/>
  <c r="I63" i="4"/>
  <c r="L63" i="4" s="1"/>
  <c r="I38" i="4"/>
  <c r="I39" i="4" s="1"/>
  <c r="L39" i="4" s="1"/>
  <c r="I76" i="1" l="1"/>
  <c r="L76" i="1" s="1"/>
  <c r="L38" i="4"/>
  <c r="L24" i="1" l="1"/>
  <c r="H24" i="4"/>
  <c r="I24" i="4" l="1"/>
  <c r="I29" i="4" s="1"/>
  <c r="H29" i="4"/>
  <c r="H71" i="4" s="1"/>
  <c r="L24" i="4"/>
  <c r="L29" i="4" l="1"/>
  <c r="I71" i="4"/>
  <c r="L71" i="4" s="1"/>
  <c r="O73" i="4" l="1"/>
</calcChain>
</file>

<file path=xl/sharedStrings.xml><?xml version="1.0" encoding="utf-8"?>
<sst xmlns="http://schemas.openxmlformats.org/spreadsheetml/2006/main" count="235" uniqueCount="96">
  <si>
    <t xml:space="preserve">ВОДОГОСПОДАРСЬКА       ОБСТАНОВКА       НА       ВОДОСХОВИЩАХ </t>
  </si>
  <si>
    <t>У    БАСЕЙНІ       РІЧКИ      РОСЬ</t>
  </si>
  <si>
    <t>Проектні дані</t>
  </si>
  <si>
    <t xml:space="preserve">Фактичні дані         </t>
  </si>
  <si>
    <t>Наповнення%</t>
  </si>
  <si>
    <t>Розрахункові екологічні витрати, м³/с</t>
  </si>
  <si>
    <t>Водосховища</t>
  </si>
  <si>
    <t xml:space="preserve">Площа </t>
  </si>
  <si>
    <t xml:space="preserve">НПР, </t>
  </si>
  <si>
    <t xml:space="preserve">Повний </t>
  </si>
  <si>
    <t>Встанов-</t>
  </si>
  <si>
    <t>Факт.</t>
  </si>
  <si>
    <t>Вільна</t>
  </si>
  <si>
    <t>Об'єм</t>
  </si>
  <si>
    <t>При-</t>
  </si>
  <si>
    <t>об'єм,</t>
  </si>
  <si>
    <t>лений</t>
  </si>
  <si>
    <t>рівень,</t>
  </si>
  <si>
    <t>ємкість,</t>
  </si>
  <si>
    <t>плив</t>
  </si>
  <si>
    <t xml:space="preserve">     га</t>
  </si>
  <si>
    <t>м</t>
  </si>
  <si>
    <t>млн.м³</t>
  </si>
  <si>
    <t>м³/с</t>
  </si>
  <si>
    <t>р.Рось</t>
  </si>
  <si>
    <t xml:space="preserve">Косівське  </t>
  </si>
  <si>
    <t xml:space="preserve">Володарське </t>
  </si>
  <si>
    <t xml:space="preserve">Щербаківське </t>
  </si>
  <si>
    <t xml:space="preserve">Верхнє білоцерківське </t>
  </si>
  <si>
    <t>Білоцерківське середнє</t>
  </si>
  <si>
    <t>Білоцерківське нижнє</t>
  </si>
  <si>
    <t xml:space="preserve">Дибинецьке </t>
  </si>
  <si>
    <t xml:space="preserve">Богуславське </t>
  </si>
  <si>
    <t>Стеблівське</t>
  </si>
  <si>
    <t>Корсунь-Шевченківське</t>
  </si>
  <si>
    <t>разом</t>
  </si>
  <si>
    <t>р.Роська</t>
  </si>
  <si>
    <t>х</t>
  </si>
  <si>
    <t>Новоживотівське</t>
  </si>
  <si>
    <t xml:space="preserve"> Осичнянське</t>
  </si>
  <si>
    <t>Тетіївське №1</t>
  </si>
  <si>
    <t>Тетіївське №2</t>
  </si>
  <si>
    <t>Тетіївське №3</t>
  </si>
  <si>
    <t>Скибинецьке</t>
  </si>
  <si>
    <t>р.Молочна</t>
  </si>
  <si>
    <t xml:space="preserve">П'ятигірське </t>
  </si>
  <si>
    <t xml:space="preserve">Галайківське </t>
  </si>
  <si>
    <t xml:space="preserve">Лобачівське </t>
  </si>
  <si>
    <t>р.Сквирка</t>
  </si>
  <si>
    <t xml:space="preserve">Кам'яногребельське </t>
  </si>
  <si>
    <t xml:space="preserve">Пустоварівське верхнє </t>
  </si>
  <si>
    <t xml:space="preserve">Пустоварівське нижнє </t>
  </si>
  <si>
    <t xml:space="preserve"> </t>
  </si>
  <si>
    <t>р.Роставиця</t>
  </si>
  <si>
    <t xml:space="preserve">Ружинське  </t>
  </si>
  <si>
    <t xml:space="preserve">Карабчієвське  </t>
  </si>
  <si>
    <t xml:space="preserve">Трубіївське     </t>
  </si>
  <si>
    <t xml:space="preserve">Паволочське  </t>
  </si>
  <si>
    <t xml:space="preserve">Голуб'ятинське  </t>
  </si>
  <si>
    <t xml:space="preserve">Строківське     </t>
  </si>
  <si>
    <t xml:space="preserve">Чубинське </t>
  </si>
  <si>
    <t>Дулицьке</t>
  </si>
  <si>
    <t xml:space="preserve">Шамраївське </t>
  </si>
  <si>
    <t xml:space="preserve">Матюшівське </t>
  </si>
  <si>
    <t>р.Кам'янка</t>
  </si>
  <si>
    <t xml:space="preserve">Василівське </t>
  </si>
  <si>
    <t xml:space="preserve">Парипсівське  </t>
  </si>
  <si>
    <t xml:space="preserve">Почуйківське      </t>
  </si>
  <si>
    <t xml:space="preserve">Ставищенське    </t>
  </si>
  <si>
    <t xml:space="preserve">Кожанське       </t>
  </si>
  <si>
    <t xml:space="preserve">Ковалівське </t>
  </si>
  <si>
    <t>р.Протока</t>
  </si>
  <si>
    <t>Ксаверівське</t>
  </si>
  <si>
    <r>
      <t>Саливінківське</t>
    </r>
    <r>
      <rPr>
        <sz val="9"/>
        <rFont val="Times New Roman"/>
        <family val="1"/>
        <charset val="204"/>
      </rPr>
      <t xml:space="preserve">                 </t>
    </r>
  </si>
  <si>
    <t>р.Узин</t>
  </si>
  <si>
    <t xml:space="preserve">Блощинецьке </t>
  </si>
  <si>
    <t>р.Жигалка</t>
  </si>
  <si>
    <t>Северинівське</t>
  </si>
  <si>
    <t>р.Росавка</t>
  </si>
  <si>
    <t xml:space="preserve"> Карапишівське</t>
  </si>
  <si>
    <t>р.Потік</t>
  </si>
  <si>
    <t>Разом по басейну</t>
  </si>
  <si>
    <t>Ф.ПАРАМОНОВ</t>
  </si>
  <si>
    <t>Скид  м³/с</t>
  </si>
  <si>
    <t>У    БАСЕЙНІ       РІЧКИ      РОСЬ  ПОВНА</t>
  </si>
  <si>
    <t>Зграйки</t>
  </si>
  <si>
    <t>Повний 
обєм 
млн м3</t>
  </si>
  <si>
    <t>ємкість</t>
  </si>
  <si>
    <t>рівень</t>
  </si>
  <si>
    <t>не оновлено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</si>
  <si>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</si>
  <si>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Басейн  Південний Буг р. Гнилий Тікич</t>
  </si>
  <si>
    <t>Брилівське</t>
  </si>
  <si>
    <t>Веселокутське</t>
  </si>
  <si>
    <t>Великоберезянське</t>
  </si>
  <si>
    <t>станом на 07 січня 2025р.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</si>
</sst>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i/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color rgb="FF002060"/>
      <name val="Times New Roman"/>
      <family val="1"/>
      <charset val="204"/>
    </font>
    <font>
      <sz val="9"/>
      <color theme="0"/>
      <name val="Times New Roman"/>
      <family val="1"/>
      <charset val="204"/>
    </font>
    <font>
      <i/>
      <sz val="9"/>
      <color rgb="FFFF0000"/>
      <name val="Times New Roman"/>
      <family val="1"/>
      <charset val="204"/>
    </font>
    <font>
      <sz val="9"/>
      <color theme="8" tint="-0.49998474074526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i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2">
    <xf numFmtId="0" fontId="0" fillId="0" borderId="0" xfId="0"/>
    <xf numFmtId="0" fontId="2" fillId="2" borderId="0" xfId="0" applyFont="1" applyFill="1"/>
    <xf numFmtId="0" fontId="2" fillId="2" borderId="1" xfId="0" applyFont="1" applyFill="1" applyBorder="1"/>
    <xf numFmtId="0" fontId="4" fillId="2" borderId="2" xfId="0" applyFont="1" applyFill="1" applyBorder="1"/>
    <xf numFmtId="0" fontId="2" fillId="2" borderId="7" xfId="0" applyFont="1" applyFill="1" applyBorder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7" xfId="0" applyFont="1" applyFill="1" applyBorder="1"/>
    <xf numFmtId="0" fontId="4" fillId="2" borderId="0" xfId="0" applyFont="1" applyFill="1"/>
    <xf numFmtId="0" fontId="2" fillId="2" borderId="9" xfId="0" applyFont="1" applyFill="1" applyBorder="1"/>
    <xf numFmtId="0" fontId="4" fillId="2" borderId="10" xfId="0" applyFont="1" applyFill="1" applyBorder="1"/>
    <xf numFmtId="0" fontId="4" fillId="2" borderId="1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2" fillId="2" borderId="3" xfId="0" applyFont="1" applyFill="1" applyBorder="1"/>
    <xf numFmtId="0" fontId="4" fillId="2" borderId="4" xfId="0" applyFont="1" applyFill="1" applyBorder="1"/>
    <xf numFmtId="0" fontId="4" fillId="2" borderId="5" xfId="0" applyFont="1" applyFill="1" applyBorder="1"/>
    <xf numFmtId="0" fontId="4" fillId="2" borderId="12" xfId="0" applyFont="1" applyFill="1" applyBorder="1"/>
    <xf numFmtId="0" fontId="2" fillId="2" borderId="12" xfId="0" applyFont="1" applyFill="1" applyBorder="1" applyAlignment="1">
      <alignment horizontal="center"/>
    </xf>
    <xf numFmtId="0" fontId="4" fillId="2" borderId="13" xfId="0" applyFont="1" applyFill="1" applyBorder="1"/>
    <xf numFmtId="2" fontId="4" fillId="2" borderId="11" xfId="0" applyNumberFormat="1" applyFont="1" applyFill="1" applyBorder="1" applyAlignment="1">
      <alignment horizontal="center" vertical="center"/>
    </xf>
    <xf numFmtId="2" fontId="4" fillId="2" borderId="12" xfId="0" applyNumberFormat="1" applyFont="1" applyFill="1" applyBorder="1" applyAlignment="1">
      <alignment horizontal="center"/>
    </xf>
    <xf numFmtId="1" fontId="4" fillId="2" borderId="12" xfId="0" applyNumberFormat="1" applyFont="1" applyFill="1" applyBorder="1" applyAlignment="1">
      <alignment horizontal="center"/>
    </xf>
    <xf numFmtId="2" fontId="4" fillId="2" borderId="4" xfId="0" applyNumberFormat="1" applyFont="1" applyFill="1" applyBorder="1" applyAlignment="1">
      <alignment horizontal="center" vertical="center"/>
    </xf>
    <xf numFmtId="0" fontId="4" fillId="2" borderId="14" xfId="0" applyFont="1" applyFill="1" applyBorder="1"/>
    <xf numFmtId="2" fontId="4" fillId="2" borderId="6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wrapText="1"/>
    </xf>
    <xf numFmtId="2" fontId="4" fillId="2" borderId="5" xfId="0" applyNumberFormat="1" applyFont="1" applyFill="1" applyBorder="1" applyAlignment="1">
      <alignment horizontal="center" vertical="center" wrapText="1"/>
    </xf>
    <xf numFmtId="2" fontId="4" fillId="2" borderId="5" xfId="0" applyNumberFormat="1" applyFont="1" applyFill="1" applyBorder="1" applyAlignment="1">
      <alignment horizontal="center" wrapText="1"/>
    </xf>
    <xf numFmtId="0" fontId="5" fillId="2" borderId="12" xfId="0" applyFont="1" applyFill="1" applyBorder="1" applyAlignment="1">
      <alignment horizontal="center"/>
    </xf>
    <xf numFmtId="2" fontId="5" fillId="2" borderId="12" xfId="0" applyNumberFormat="1" applyFont="1" applyFill="1" applyBorder="1" applyAlignment="1">
      <alignment horizontal="center" vertical="center"/>
    </xf>
    <xf numFmtId="2" fontId="5" fillId="2" borderId="12" xfId="0" applyNumberFormat="1" applyFont="1" applyFill="1" applyBorder="1" applyAlignment="1">
      <alignment horizontal="center"/>
    </xf>
    <xf numFmtId="2" fontId="7" fillId="2" borderId="12" xfId="0" applyNumberFormat="1" applyFont="1" applyFill="1" applyBorder="1" applyAlignment="1">
      <alignment horizontal="center"/>
    </xf>
    <xf numFmtId="2" fontId="8" fillId="2" borderId="12" xfId="0" applyNumberFormat="1" applyFont="1" applyFill="1" applyBorder="1" applyAlignment="1">
      <alignment horizontal="center"/>
    </xf>
    <xf numFmtId="2" fontId="5" fillId="2" borderId="0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center"/>
    </xf>
    <xf numFmtId="2" fontId="4" fillId="2" borderId="5" xfId="0" applyNumberFormat="1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/>
    </xf>
    <xf numFmtId="2" fontId="4" fillId="2" borderId="12" xfId="0" applyNumberFormat="1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2" fontId="4" fillId="2" borderId="4" xfId="0" applyNumberFormat="1" applyFont="1" applyFill="1" applyBorder="1"/>
    <xf numFmtId="2" fontId="9" fillId="2" borderId="4" xfId="0" applyNumberFormat="1" applyFont="1" applyFill="1" applyBorder="1"/>
    <xf numFmtId="2" fontId="4" fillId="2" borderId="4" xfId="0" applyNumberFormat="1" applyFont="1" applyFill="1" applyBorder="1" applyAlignment="1">
      <alignment horizontal="center"/>
    </xf>
    <xf numFmtId="1" fontId="4" fillId="2" borderId="5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2" fontId="4" fillId="2" borderId="9" xfId="0" applyNumberFormat="1" applyFont="1" applyFill="1" applyBorder="1" applyAlignment="1">
      <alignment horizontal="center"/>
    </xf>
    <xf numFmtId="2" fontId="4" fillId="2" borderId="4" xfId="0" applyNumberFormat="1" applyFont="1" applyFill="1" applyBorder="1" applyAlignment="1">
      <alignment horizontal="center" wrapText="1"/>
    </xf>
    <xf numFmtId="2" fontId="4" fillId="2" borderId="4" xfId="0" applyNumberFormat="1" applyFont="1" applyFill="1" applyBorder="1" applyAlignment="1">
      <alignment horizontal="center" vertical="center" wrapText="1"/>
    </xf>
    <xf numFmtId="0" fontId="4" fillId="2" borderId="15" xfId="0" applyFont="1" applyFill="1" applyBorder="1"/>
    <xf numFmtId="2" fontId="4" fillId="2" borderId="0" xfId="0" applyNumberFormat="1" applyFont="1" applyFill="1" applyBorder="1" applyAlignment="1">
      <alignment horizontal="center" vertical="center"/>
    </xf>
    <xf numFmtId="2" fontId="4" fillId="2" borderId="14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/>
    </xf>
    <xf numFmtId="2" fontId="5" fillId="2" borderId="5" xfId="0" applyNumberFormat="1" applyFont="1" applyFill="1" applyBorder="1" applyAlignment="1">
      <alignment horizontal="center" vertical="center"/>
    </xf>
    <xf numFmtId="2" fontId="10" fillId="2" borderId="12" xfId="0" applyNumberFormat="1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2" fontId="4" fillId="2" borderId="11" xfId="0" applyNumberFormat="1" applyFont="1" applyFill="1" applyBorder="1" applyAlignment="1">
      <alignment horizontal="center"/>
    </xf>
    <xf numFmtId="2" fontId="9" fillId="2" borderId="11" xfId="0" applyNumberFormat="1" applyFont="1" applyFill="1" applyBorder="1" applyAlignment="1">
      <alignment horizontal="center"/>
    </xf>
    <xf numFmtId="1" fontId="4" fillId="2" borderId="13" xfId="0" applyNumberFormat="1" applyFont="1" applyFill="1" applyBorder="1" applyAlignment="1">
      <alignment horizontal="center"/>
    </xf>
    <xf numFmtId="2" fontId="9" fillId="2" borderId="4" xfId="0" applyNumberFormat="1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/>
    </xf>
    <xf numFmtId="2" fontId="7" fillId="2" borderId="2" xfId="0" applyNumberFormat="1" applyFont="1" applyFill="1" applyBorder="1" applyAlignment="1">
      <alignment horizontal="center"/>
    </xf>
    <xf numFmtId="2" fontId="10" fillId="2" borderId="1" xfId="0" applyNumberFormat="1" applyFont="1" applyFill="1" applyBorder="1" applyAlignment="1">
      <alignment horizontal="center"/>
    </xf>
    <xf numFmtId="2" fontId="7" fillId="2" borderId="10" xfId="0" applyNumberFormat="1" applyFont="1" applyFill="1" applyBorder="1" applyAlignment="1">
      <alignment horizontal="center"/>
    </xf>
    <xf numFmtId="2" fontId="7" fillId="2" borderId="8" xfId="0" applyNumberFormat="1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2" fontId="5" fillId="2" borderId="3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wrapText="1"/>
    </xf>
    <xf numFmtId="2" fontId="4" fillId="2" borderId="13" xfId="0" applyNumberFormat="1" applyFont="1" applyFill="1" applyBorder="1" applyAlignment="1">
      <alignment horizontal="center" vertical="center" wrapText="1"/>
    </xf>
    <xf numFmtId="2" fontId="4" fillId="2" borderId="13" xfId="0" applyNumberFormat="1" applyFont="1" applyFill="1" applyBorder="1" applyAlignment="1">
      <alignment horizontal="center"/>
    </xf>
    <xf numFmtId="2" fontId="4" fillId="2" borderId="13" xfId="0" applyNumberFormat="1" applyFont="1" applyFill="1" applyBorder="1" applyAlignment="1">
      <alignment horizontal="center" wrapText="1"/>
    </xf>
    <xf numFmtId="2" fontId="4" fillId="2" borderId="13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2" fontId="5" fillId="2" borderId="14" xfId="0" applyNumberFormat="1" applyFont="1" applyFill="1" applyBorder="1" applyAlignment="1">
      <alignment horizontal="center" vertical="center"/>
    </xf>
    <xf numFmtId="2" fontId="11" fillId="2" borderId="1" xfId="0" applyNumberFormat="1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2" fontId="5" fillId="2" borderId="6" xfId="0" applyNumberFormat="1" applyFont="1" applyFill="1" applyBorder="1" applyAlignment="1">
      <alignment horizontal="center" vertical="center"/>
    </xf>
    <xf numFmtId="2" fontId="9" fillId="2" borderId="4" xfId="0" applyNumberFormat="1" applyFont="1" applyFill="1" applyBorder="1" applyAlignment="1">
      <alignment horizontal="center" vertical="center" wrapText="1"/>
    </xf>
    <xf numFmtId="1" fontId="4" fillId="2" borderId="5" xfId="0" applyNumberFormat="1" applyFont="1" applyFill="1" applyBorder="1" applyAlignment="1">
      <alignment horizontal="center" vertical="center" wrapText="1"/>
    </xf>
    <xf numFmtId="2" fontId="5" fillId="2" borderId="13" xfId="0" applyNumberFormat="1" applyFont="1" applyFill="1" applyBorder="1" applyAlignment="1">
      <alignment horizontal="center" vertical="center"/>
    </xf>
    <xf numFmtId="2" fontId="5" fillId="2" borderId="9" xfId="0" applyNumberFormat="1" applyFont="1" applyFill="1" applyBorder="1" applyAlignment="1">
      <alignment horizontal="center"/>
    </xf>
    <xf numFmtId="2" fontId="7" fillId="2" borderId="9" xfId="0" applyNumberFormat="1" applyFont="1" applyFill="1" applyBorder="1" applyAlignment="1">
      <alignment horizontal="center"/>
    </xf>
    <xf numFmtId="2" fontId="10" fillId="2" borderId="9" xfId="0" applyNumberFormat="1" applyFont="1" applyFill="1" applyBorder="1" applyAlignment="1">
      <alignment horizontal="center"/>
    </xf>
    <xf numFmtId="49" fontId="4" fillId="2" borderId="0" xfId="0" applyNumberFormat="1" applyFont="1" applyFill="1" applyBorder="1" applyAlignment="1">
      <alignment horizontal="center"/>
    </xf>
    <xf numFmtId="49" fontId="4" fillId="2" borderId="0" xfId="0" applyNumberFormat="1" applyFont="1" applyFill="1" applyBorder="1"/>
    <xf numFmtId="49" fontId="9" fillId="2" borderId="0" xfId="0" applyNumberFormat="1" applyFont="1" applyFill="1" applyBorder="1"/>
    <xf numFmtId="1" fontId="4" fillId="2" borderId="15" xfId="0" applyNumberFormat="1" applyFont="1" applyFill="1" applyBorder="1" applyAlignment="1">
      <alignment horizontal="center"/>
    </xf>
    <xf numFmtId="2" fontId="12" fillId="2" borderId="5" xfId="0" applyNumberFormat="1" applyFont="1" applyFill="1" applyBorder="1" applyAlignment="1">
      <alignment horizontal="center" wrapText="1"/>
    </xf>
    <xf numFmtId="2" fontId="12" fillId="2" borderId="5" xfId="0" applyNumberFormat="1" applyFont="1" applyFill="1" applyBorder="1" applyAlignment="1">
      <alignment horizontal="center"/>
    </xf>
    <xf numFmtId="2" fontId="12" fillId="2" borderId="12" xfId="0" applyNumberFormat="1" applyFont="1" applyFill="1" applyBorder="1" applyAlignment="1">
      <alignment horizontal="center"/>
    </xf>
    <xf numFmtId="2" fontId="7" fillId="2" borderId="4" xfId="0" applyNumberFormat="1" applyFont="1" applyFill="1" applyBorder="1" applyAlignment="1">
      <alignment horizontal="center"/>
    </xf>
    <xf numFmtId="2" fontId="10" fillId="2" borderId="4" xfId="0" applyNumberFormat="1" applyFont="1" applyFill="1" applyBorder="1" applyAlignment="1">
      <alignment horizontal="center"/>
    </xf>
    <xf numFmtId="164" fontId="7" fillId="2" borderId="12" xfId="0" applyNumberFormat="1" applyFont="1" applyFill="1" applyBorder="1" applyAlignment="1">
      <alignment horizontal="center"/>
    </xf>
    <xf numFmtId="2" fontId="11" fillId="2" borderId="4" xfId="0" applyNumberFormat="1" applyFont="1" applyFill="1" applyBorder="1" applyAlignment="1">
      <alignment horizontal="center"/>
    </xf>
    <xf numFmtId="2" fontId="14" fillId="2" borderId="4" xfId="0" applyNumberFormat="1" applyFont="1" applyFill="1" applyBorder="1" applyAlignment="1">
      <alignment horizontal="center"/>
    </xf>
    <xf numFmtId="1" fontId="11" fillId="2" borderId="5" xfId="0" applyNumberFormat="1" applyFont="1" applyFill="1" applyBorder="1" applyAlignment="1">
      <alignment horizontal="center"/>
    </xf>
    <xf numFmtId="2" fontId="11" fillId="2" borderId="3" xfId="0" applyNumberFormat="1" applyFont="1" applyFill="1" applyBorder="1" applyAlignment="1">
      <alignment horizontal="center"/>
    </xf>
    <xf numFmtId="1" fontId="4" fillId="2" borderId="12" xfId="0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/>
    </xf>
    <xf numFmtId="2" fontId="5" fillId="2" borderId="11" xfId="0" applyNumberFormat="1" applyFont="1" applyFill="1" applyBorder="1" applyAlignment="1">
      <alignment horizontal="center" vertical="center"/>
    </xf>
    <xf numFmtId="2" fontId="9" fillId="2" borderId="11" xfId="0" applyNumberFormat="1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wrapText="1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/>
    </xf>
    <xf numFmtId="1" fontId="4" fillId="2" borderId="5" xfId="0" applyNumberFormat="1" applyFont="1" applyFill="1" applyBorder="1" applyAlignment="1">
      <alignment horizontal="center" vertical="center"/>
    </xf>
    <xf numFmtId="2" fontId="15" fillId="2" borderId="5" xfId="0" applyNumberFormat="1" applyFont="1" applyFill="1" applyBorder="1" applyAlignment="1">
      <alignment horizontal="center" vertical="center"/>
    </xf>
    <xf numFmtId="2" fontId="15" fillId="2" borderId="12" xfId="0" applyNumberFormat="1" applyFont="1" applyFill="1" applyBorder="1" applyAlignment="1">
      <alignment horizontal="center" vertical="center"/>
    </xf>
    <xf numFmtId="0" fontId="5" fillId="2" borderId="5" xfId="0" applyFont="1" applyFill="1" applyBorder="1"/>
    <xf numFmtId="0" fontId="0" fillId="2" borderId="0" xfId="0" applyFill="1"/>
    <xf numFmtId="2" fontId="4" fillId="2" borderId="7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wrapText="1"/>
    </xf>
    <xf numFmtId="0" fontId="5" fillId="0" borderId="15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4" fillId="0" borderId="13" xfId="0" applyFont="1" applyFill="1" applyBorder="1"/>
    <xf numFmtId="164" fontId="4" fillId="2" borderId="7" xfId="0" applyNumberFormat="1" applyFont="1" applyFill="1" applyBorder="1" applyAlignment="1">
      <alignment horizontal="center" vertical="center"/>
    </xf>
    <xf numFmtId="0" fontId="4" fillId="0" borderId="5" xfId="0" applyFont="1" applyFill="1" applyBorder="1"/>
    <xf numFmtId="0" fontId="4" fillId="0" borderId="14" xfId="0" applyFont="1" applyFill="1" applyBorder="1"/>
    <xf numFmtId="0" fontId="4" fillId="2" borderId="3" xfId="0" applyFont="1" applyFill="1" applyBorder="1"/>
    <xf numFmtId="2" fontId="4" fillId="2" borderId="3" xfId="0" applyNumberFormat="1" applyFont="1" applyFill="1" applyBorder="1" applyAlignment="1">
      <alignment horizontal="center"/>
    </xf>
    <xf numFmtId="2" fontId="5" fillId="2" borderId="3" xfId="0" applyNumberFormat="1" applyFont="1" applyFill="1" applyBorder="1" applyAlignment="1">
      <alignment horizontal="center"/>
    </xf>
    <xf numFmtId="2" fontId="7" fillId="2" borderId="3" xfId="0" applyNumberFormat="1" applyFont="1" applyFill="1" applyBorder="1" applyAlignment="1">
      <alignment horizontal="center"/>
    </xf>
    <xf numFmtId="2" fontId="11" fillId="2" borderId="2" xfId="0" applyNumberFormat="1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vertical="center"/>
    </xf>
    <xf numFmtId="2" fontId="4" fillId="2" borderId="8" xfId="0" applyNumberFormat="1" applyFont="1" applyFill="1" applyBorder="1" applyAlignment="1">
      <alignment horizontal="center" vertical="center"/>
    </xf>
    <xf numFmtId="9" fontId="4" fillId="2" borderId="3" xfId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2" fontId="0" fillId="2" borderId="8" xfId="0" applyNumberFormat="1" applyFill="1" applyBorder="1"/>
    <xf numFmtId="0" fontId="4" fillId="2" borderId="13" xfId="0" applyFont="1" applyFill="1" applyBorder="1" applyAlignment="1">
      <alignment wrapText="1"/>
    </xf>
    <xf numFmtId="0" fontId="0" fillId="2" borderId="8" xfId="0" applyFill="1" applyBorder="1"/>
    <xf numFmtId="0" fontId="4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12" xfId="0" applyFont="1" applyFill="1" applyBorder="1"/>
    <xf numFmtId="1" fontId="4" fillId="2" borderId="9" xfId="0" applyNumberFormat="1" applyFont="1" applyFill="1" applyBorder="1" applyAlignment="1">
      <alignment horizontal="center"/>
    </xf>
    <xf numFmtId="2" fontId="4" fillId="2" borderId="10" xfId="0" applyNumberFormat="1" applyFont="1" applyFill="1" applyBorder="1" applyAlignment="1">
      <alignment horizontal="center"/>
    </xf>
    <xf numFmtId="165" fontId="7" fillId="2" borderId="12" xfId="0" applyNumberFormat="1" applyFont="1" applyFill="1" applyBorder="1" applyAlignment="1">
      <alignment horizontal="center"/>
    </xf>
    <xf numFmtId="2" fontId="0" fillId="0" borderId="8" xfId="0" applyNumberFormat="1" applyFill="1" applyBorder="1"/>
    <xf numFmtId="164" fontId="4" fillId="0" borderId="12" xfId="0" applyNumberFormat="1" applyFont="1" applyFill="1" applyBorder="1" applyAlignment="1">
      <alignment horizontal="center"/>
    </xf>
    <xf numFmtId="2" fontId="12" fillId="0" borderId="12" xfId="0" applyNumberFormat="1" applyFont="1" applyFill="1" applyBorder="1" applyAlignment="1">
      <alignment horizontal="center"/>
    </xf>
    <xf numFmtId="2" fontId="13" fillId="0" borderId="12" xfId="0" applyNumberFormat="1" applyFont="1" applyFill="1" applyBorder="1" applyAlignment="1">
      <alignment horizontal="center"/>
    </xf>
    <xf numFmtId="164" fontId="13" fillId="0" borderId="12" xfId="0" applyNumberFormat="1" applyFont="1" applyFill="1" applyBorder="1" applyAlignment="1">
      <alignment horizontal="center"/>
    </xf>
    <xf numFmtId="1" fontId="13" fillId="0" borderId="12" xfId="0" applyNumberFormat="1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2" fontId="5" fillId="0" borderId="12" xfId="0" applyNumberFormat="1" applyFont="1" applyFill="1" applyBorder="1" applyAlignment="1">
      <alignment horizontal="center"/>
    </xf>
    <xf numFmtId="2" fontId="7" fillId="0" borderId="12" xfId="0" applyNumberFormat="1" applyFont="1" applyFill="1" applyBorder="1" applyAlignment="1">
      <alignment horizontal="center"/>
    </xf>
    <xf numFmtId="164" fontId="7" fillId="0" borderId="12" xfId="0" applyNumberFormat="1" applyFont="1" applyFill="1" applyBorder="1" applyAlignment="1">
      <alignment horizontal="center"/>
    </xf>
    <xf numFmtId="165" fontId="4" fillId="0" borderId="12" xfId="0" applyNumberFormat="1" applyFont="1" applyFill="1" applyBorder="1" applyAlignment="1">
      <alignment horizontal="center"/>
    </xf>
    <xf numFmtId="1" fontId="0" fillId="2" borderId="0" xfId="0" applyNumberFormat="1" applyFill="1"/>
    <xf numFmtId="2" fontId="4" fillId="0" borderId="4" xfId="0" applyNumberFormat="1" applyFont="1" applyFill="1" applyBorder="1"/>
    <xf numFmtId="165" fontId="7" fillId="0" borderId="12" xfId="0" applyNumberFormat="1" applyFont="1" applyFill="1" applyBorder="1" applyAlignment="1">
      <alignment horizontal="center"/>
    </xf>
    <xf numFmtId="2" fontId="11" fillId="0" borderId="3" xfId="0" applyNumberFormat="1" applyFont="1" applyFill="1" applyBorder="1" applyAlignment="1">
      <alignment horizontal="center"/>
    </xf>
    <xf numFmtId="0" fontId="0" fillId="0" borderId="0" xfId="0" applyFill="1"/>
    <xf numFmtId="0" fontId="4" fillId="0" borderId="2" xfId="0" applyFont="1" applyFill="1" applyBorder="1"/>
    <xf numFmtId="0" fontId="4" fillId="0" borderId="0" xfId="0" applyFont="1" applyFill="1"/>
    <xf numFmtId="0" fontId="4" fillId="0" borderId="10" xfId="0" applyFont="1" applyFill="1" applyBorder="1"/>
    <xf numFmtId="0" fontId="4" fillId="0" borderId="3" xfId="0" applyFont="1" applyFill="1" applyBorder="1"/>
    <xf numFmtId="2" fontId="5" fillId="0" borderId="12" xfId="0" applyNumberFormat="1" applyFont="1" applyFill="1" applyBorder="1" applyAlignment="1">
      <alignment horizontal="center" vertical="center"/>
    </xf>
    <xf numFmtId="2" fontId="8" fillId="0" borderId="12" xfId="0" applyNumberFormat="1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 vertical="center"/>
    </xf>
    <xf numFmtId="2" fontId="4" fillId="0" borderId="12" xfId="0" applyNumberFormat="1" applyFont="1" applyFill="1" applyBorder="1"/>
    <xf numFmtId="0" fontId="2" fillId="0" borderId="3" xfId="0" applyFont="1" applyFill="1" applyBorder="1" applyAlignment="1">
      <alignment horizontal="center"/>
    </xf>
    <xf numFmtId="1" fontId="4" fillId="0" borderId="12" xfId="0" applyNumberFormat="1" applyFont="1" applyFill="1" applyBorder="1" applyAlignment="1">
      <alignment horizontal="center"/>
    </xf>
    <xf numFmtId="2" fontId="10" fillId="0" borderId="12" xfId="0" applyNumberFormat="1" applyFont="1" applyFill="1" applyBorder="1" applyAlignment="1">
      <alignment horizontal="center"/>
    </xf>
    <xf numFmtId="2" fontId="9" fillId="0" borderId="12" xfId="0" applyNumberFormat="1" applyFont="1" applyFill="1" applyBorder="1" applyAlignment="1">
      <alignment horizontal="center"/>
    </xf>
    <xf numFmtId="165" fontId="4" fillId="0" borderId="12" xfId="0" applyNumberFormat="1" applyFont="1" applyFill="1" applyBorder="1" applyAlignment="1">
      <alignment horizontal="center" vertical="center"/>
    </xf>
    <xf numFmtId="1" fontId="4" fillId="0" borderId="12" xfId="0" applyNumberFormat="1" applyFont="1" applyFill="1" applyBorder="1" applyAlignment="1">
      <alignment horizontal="center" vertical="center"/>
    </xf>
    <xf numFmtId="2" fontId="15" fillId="0" borderId="12" xfId="0" applyNumberFormat="1" applyFont="1" applyFill="1" applyBorder="1" applyAlignment="1">
      <alignment horizontal="center" vertical="center"/>
    </xf>
    <xf numFmtId="0" fontId="16" fillId="0" borderId="0" xfId="0" applyFont="1" applyFill="1"/>
    <xf numFmtId="0" fontId="6" fillId="0" borderId="0" xfId="0" applyFont="1" applyFill="1"/>
    <xf numFmtId="165" fontId="7" fillId="0" borderId="6" xfId="0" applyNumberFormat="1" applyFont="1" applyFill="1" applyBorder="1" applyAlignment="1">
      <alignment horizontal="center"/>
    </xf>
    <xf numFmtId="0" fontId="4" fillId="0" borderId="0" xfId="0" applyFont="1" applyFill="1" applyBorder="1"/>
    <xf numFmtId="2" fontId="17" fillId="0" borderId="8" xfId="0" applyNumberFormat="1" applyFont="1" applyFill="1" applyBorder="1"/>
    <xf numFmtId="0" fontId="6" fillId="0" borderId="8" xfId="0" applyFont="1" applyFill="1" applyBorder="1" applyAlignment="1">
      <alignment horizontal="center"/>
    </xf>
    <xf numFmtId="0" fontId="0" fillId="0" borderId="8" xfId="0" applyFill="1" applyBorder="1"/>
    <xf numFmtId="0" fontId="0" fillId="0" borderId="0" xfId="0" applyFill="1" applyBorder="1"/>
    <xf numFmtId="165" fontId="4" fillId="2" borderId="7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 wrapText="1"/>
    </xf>
    <xf numFmtId="0" fontId="4" fillId="0" borderId="12" xfId="0" applyFont="1" applyFill="1" applyBorder="1" applyAlignment="1">
      <alignment horizontal="center"/>
    </xf>
    <xf numFmtId="0" fontId="4" fillId="0" borderId="8" xfId="0" applyFont="1" applyFill="1" applyBorder="1"/>
    <xf numFmtId="0" fontId="2" fillId="0" borderId="10" xfId="0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 vertical="center" wrapText="1"/>
    </xf>
    <xf numFmtId="2" fontId="9" fillId="0" borderId="12" xfId="0" applyNumberFormat="1" applyFont="1" applyFill="1" applyBorder="1"/>
    <xf numFmtId="2" fontId="11" fillId="0" borderId="12" xfId="0" applyNumberFormat="1" applyFont="1" applyFill="1" applyBorder="1" applyAlignment="1">
      <alignment horizontal="center"/>
    </xf>
    <xf numFmtId="2" fontId="9" fillId="0" borderId="12" xfId="0" applyNumberFormat="1" applyFont="1" applyFill="1" applyBorder="1" applyAlignment="1">
      <alignment horizontal="center" vertical="center" wrapText="1"/>
    </xf>
    <xf numFmtId="165" fontId="4" fillId="0" borderId="12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/>
    </xf>
    <xf numFmtId="49" fontId="4" fillId="0" borderId="12" xfId="0" applyNumberFormat="1" applyFont="1" applyFill="1" applyBorder="1"/>
    <xf numFmtId="49" fontId="9" fillId="0" borderId="12" xfId="0" applyNumberFormat="1" applyFont="1" applyFill="1" applyBorder="1"/>
    <xf numFmtId="2" fontId="12" fillId="0" borderId="12" xfId="0" applyNumberFormat="1" applyFont="1" applyFill="1" applyBorder="1" applyAlignment="1">
      <alignment horizontal="center" wrapText="1"/>
    </xf>
    <xf numFmtId="2" fontId="14" fillId="0" borderId="12" xfId="0" applyNumberFormat="1" applyFont="1" applyFill="1" applyBorder="1" applyAlignment="1">
      <alignment horizontal="center"/>
    </xf>
    <xf numFmtId="165" fontId="11" fillId="0" borderId="12" xfId="0" applyNumberFormat="1" applyFont="1" applyFill="1" applyBorder="1" applyAlignment="1">
      <alignment horizontal="center"/>
    </xf>
    <xf numFmtId="2" fontId="9" fillId="0" borderId="12" xfId="0" applyNumberFormat="1" applyFont="1" applyFill="1" applyBorder="1" applyAlignment="1">
      <alignment horizontal="center" vertical="center"/>
    </xf>
    <xf numFmtId="2" fontId="13" fillId="0" borderId="12" xfId="0" applyNumberFormat="1" applyFont="1" applyFill="1" applyBorder="1" applyAlignment="1">
      <alignment horizontal="center" vertical="center"/>
    </xf>
    <xf numFmtId="164" fontId="4" fillId="0" borderId="12" xfId="0" applyNumberFormat="1" applyFont="1" applyFill="1" applyBorder="1" applyAlignment="1">
      <alignment horizontal="center" vertical="center"/>
    </xf>
    <xf numFmtId="0" fontId="5" fillId="0" borderId="12" xfId="0" applyFont="1" applyFill="1" applyBorder="1"/>
    <xf numFmtId="0" fontId="4" fillId="0" borderId="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9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7" xfId="0" applyFont="1" applyFill="1" applyBorder="1"/>
    <xf numFmtId="0" fontId="4" fillId="0" borderId="6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19" fillId="0" borderId="1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/>
    </xf>
    <xf numFmtId="0" fontId="18" fillId="0" borderId="3" xfId="0" applyFont="1" applyFill="1" applyBorder="1" applyAlignment="1">
      <alignment horizontal="center" vertical="center"/>
    </xf>
    <xf numFmtId="2" fontId="19" fillId="0" borderId="12" xfId="0" applyNumberFormat="1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 vertical="center"/>
    </xf>
    <xf numFmtId="0" fontId="21" fillId="0" borderId="3" xfId="0" applyFont="1" applyFill="1" applyBorder="1"/>
    <xf numFmtId="0" fontId="7" fillId="0" borderId="12" xfId="0" applyFont="1" applyFill="1" applyBorder="1"/>
    <xf numFmtId="2" fontId="22" fillId="0" borderId="12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left"/>
    </xf>
    <xf numFmtId="0" fontId="4" fillId="0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82"/>
  <sheetViews>
    <sheetView tabSelected="1" zoomScale="115" zoomScaleNormal="115" workbookViewId="0">
      <pane xSplit="14" ySplit="9" topLeftCell="O61" activePane="bottomRight" state="frozen"/>
      <selection pane="topRight" activeCell="O1" sqref="O1"/>
      <selection pane="bottomLeft" activeCell="A10" sqref="A10"/>
      <selection pane="bottomRight" activeCell="B78" sqref="B78"/>
    </sheetView>
  </sheetViews>
  <sheetFormatPr defaultRowHeight="15" x14ac:dyDescent="0.25"/>
  <cols>
    <col min="1" max="1" width="2.5703125" customWidth="1"/>
    <col min="2" max="2" width="20" customWidth="1"/>
    <col min="3" max="3" width="5.42578125" customWidth="1"/>
    <col min="4" max="4" width="5.5703125" customWidth="1"/>
    <col min="5" max="5" width="6" customWidth="1"/>
    <col min="6" max="6" width="6.140625" customWidth="1"/>
    <col min="7" max="7" width="5.5703125" style="113" customWidth="1"/>
    <col min="8" max="8" width="5.42578125" style="113" customWidth="1"/>
    <col min="9" max="9" width="5.28515625" style="113" customWidth="1"/>
    <col min="10" max="11" width="4.5703125" style="113" customWidth="1"/>
    <col min="12" max="12" width="4.85546875" style="113" customWidth="1"/>
    <col min="13" max="13" width="6" style="113" customWidth="1"/>
    <col min="14" max="14" width="5.140625" style="113" customWidth="1"/>
    <col min="15" max="24" width="9.140625" style="113"/>
  </cols>
  <sheetData>
    <row r="1" spans="1:14" ht="14.25" customHeight="1" x14ac:dyDescent="0.25">
      <c r="A1" s="161"/>
      <c r="B1" s="232" t="s">
        <v>0</v>
      </c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159"/>
    </row>
    <row r="2" spans="1:14" ht="13.5" customHeight="1" x14ac:dyDescent="0.25">
      <c r="A2" s="161"/>
      <c r="B2" s="232" t="s">
        <v>1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159"/>
    </row>
    <row r="3" spans="1:14" ht="12.75" customHeight="1" x14ac:dyDescent="0.25">
      <c r="A3" s="161"/>
      <c r="B3" s="233" t="s">
        <v>95</v>
      </c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159"/>
    </row>
    <row r="4" spans="1:14" ht="12.75" customHeight="1" x14ac:dyDescent="0.25">
      <c r="A4" s="160"/>
      <c r="B4" s="214">
        <v>3</v>
      </c>
      <c r="C4" s="234" t="s">
        <v>2</v>
      </c>
      <c r="D4" s="235"/>
      <c r="E4" s="235"/>
      <c r="F4" s="236" t="s">
        <v>3</v>
      </c>
      <c r="G4" s="236"/>
      <c r="H4" s="236"/>
      <c r="I4" s="236"/>
      <c r="J4" s="236"/>
      <c r="K4" s="236"/>
      <c r="L4" s="237" t="s">
        <v>4</v>
      </c>
      <c r="M4" s="238" t="s">
        <v>5</v>
      </c>
      <c r="N4" s="244"/>
    </row>
    <row r="5" spans="1:14" x14ac:dyDescent="0.25">
      <c r="A5" s="188"/>
      <c r="B5" s="239" t="s">
        <v>6</v>
      </c>
      <c r="C5" s="222" t="s">
        <v>7</v>
      </c>
      <c r="D5" s="218" t="s">
        <v>8</v>
      </c>
      <c r="E5" s="240" t="s">
        <v>86</v>
      </c>
      <c r="F5" s="218" t="s">
        <v>10</v>
      </c>
      <c r="G5" s="205" t="s">
        <v>11</v>
      </c>
      <c r="H5" s="218" t="s">
        <v>12</v>
      </c>
      <c r="I5" s="205" t="s">
        <v>13</v>
      </c>
      <c r="J5" s="218" t="s">
        <v>14</v>
      </c>
      <c r="K5" s="237" t="s">
        <v>83</v>
      </c>
      <c r="L5" s="237"/>
      <c r="M5" s="238"/>
      <c r="N5" s="244"/>
    </row>
    <row r="6" spans="1:14" x14ac:dyDescent="0.25">
      <c r="A6" s="188"/>
      <c r="B6" s="239"/>
      <c r="C6" s="223"/>
      <c r="D6" s="208"/>
      <c r="E6" s="241"/>
      <c r="F6" s="208" t="s">
        <v>16</v>
      </c>
      <c r="G6" s="206" t="s">
        <v>88</v>
      </c>
      <c r="H6" s="208" t="s">
        <v>87</v>
      </c>
      <c r="I6" s="206"/>
      <c r="J6" s="210" t="s">
        <v>19</v>
      </c>
      <c r="K6" s="237"/>
      <c r="L6" s="237"/>
      <c r="M6" s="238"/>
      <c r="N6" s="244"/>
    </row>
    <row r="7" spans="1:14" x14ac:dyDescent="0.25">
      <c r="A7" s="188"/>
      <c r="B7" s="211"/>
      <c r="C7" s="223"/>
      <c r="D7" s="208"/>
      <c r="E7" s="241"/>
      <c r="F7" s="208" t="s">
        <v>17</v>
      </c>
      <c r="G7" s="206"/>
      <c r="H7" s="178"/>
      <c r="I7" s="217"/>
      <c r="J7" s="208"/>
      <c r="K7" s="237"/>
      <c r="L7" s="237"/>
      <c r="M7" s="238"/>
      <c r="N7" s="244"/>
    </row>
    <row r="8" spans="1:14" ht="15" customHeight="1" x14ac:dyDescent="0.25">
      <c r="A8" s="162"/>
      <c r="B8" s="209"/>
      <c r="C8" s="118" t="s">
        <v>20</v>
      </c>
      <c r="D8" s="219" t="s">
        <v>21</v>
      </c>
      <c r="E8" s="242"/>
      <c r="F8" s="219" t="s">
        <v>21</v>
      </c>
      <c r="G8" s="207" t="s">
        <v>21</v>
      </c>
      <c r="H8" s="219" t="s">
        <v>22</v>
      </c>
      <c r="I8" s="207" t="s">
        <v>22</v>
      </c>
      <c r="J8" s="219" t="s">
        <v>23</v>
      </c>
      <c r="K8" s="237"/>
      <c r="L8" s="237"/>
      <c r="M8" s="238"/>
      <c r="N8" s="244"/>
    </row>
    <row r="9" spans="1:14" ht="12" customHeight="1" x14ac:dyDescent="0.25">
      <c r="A9" s="160">
        <v>1</v>
      </c>
      <c r="B9" s="212">
        <v>2</v>
      </c>
      <c r="C9" s="212">
        <v>3</v>
      </c>
      <c r="D9" s="215">
        <v>4</v>
      </c>
      <c r="E9" s="212">
        <v>5</v>
      </c>
      <c r="F9" s="216">
        <v>6</v>
      </c>
      <c r="G9" s="212">
        <v>7</v>
      </c>
      <c r="H9" s="216">
        <v>8</v>
      </c>
      <c r="I9" s="212">
        <v>9</v>
      </c>
      <c r="J9" s="213">
        <v>10</v>
      </c>
      <c r="K9" s="212">
        <v>11</v>
      </c>
      <c r="L9" s="187">
        <v>12</v>
      </c>
      <c r="M9" s="187">
        <v>13</v>
      </c>
      <c r="N9" s="180"/>
    </row>
    <row r="10" spans="1:14" ht="14.1" customHeight="1" x14ac:dyDescent="0.25">
      <c r="A10" s="163"/>
      <c r="B10" s="150" t="s">
        <v>24</v>
      </c>
      <c r="C10" s="15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81"/>
    </row>
    <row r="11" spans="1:14" s="113" customFormat="1" ht="14.1" customHeight="1" x14ac:dyDescent="0.25">
      <c r="A11" s="185">
        <v>1</v>
      </c>
      <c r="B11" s="140" t="s">
        <v>25</v>
      </c>
      <c r="C11" s="166">
        <v>315.79399999999998</v>
      </c>
      <c r="D11" s="43">
        <v>177</v>
      </c>
      <c r="E11" s="43">
        <v>8.24</v>
      </c>
      <c r="F11" s="43">
        <v>175.4</v>
      </c>
      <c r="G11" s="43">
        <v>176.76</v>
      </c>
      <c r="H11" s="43">
        <f>(D11-G11)*10000*C11/1000000</f>
        <v>0.75790560000002871</v>
      </c>
      <c r="I11" s="43">
        <f>E11-H11</f>
        <v>7.4820943999999718</v>
      </c>
      <c r="J11" s="43">
        <v>0.35</v>
      </c>
      <c r="K11" s="43">
        <f>J11</f>
        <v>0.35</v>
      </c>
      <c r="L11" s="154">
        <f t="shared" ref="L11:L19" si="0">I11*100/E11</f>
        <v>90.802116504854013</v>
      </c>
      <c r="M11" s="43">
        <v>0.35</v>
      </c>
      <c r="N11" s="144"/>
    </row>
    <row r="12" spans="1:14" s="113" customFormat="1" ht="14.1" customHeight="1" x14ac:dyDescent="0.25">
      <c r="A12" s="185">
        <v>2</v>
      </c>
      <c r="B12" s="140" t="s">
        <v>26</v>
      </c>
      <c r="C12" s="166">
        <v>120</v>
      </c>
      <c r="D12" s="43">
        <v>167.5</v>
      </c>
      <c r="E12" s="43">
        <v>3.44</v>
      </c>
      <c r="F12" s="43">
        <f t="shared" ref="F12" si="1">D12</f>
        <v>167.5</v>
      </c>
      <c r="G12" s="43">
        <v>167.52</v>
      </c>
      <c r="H12" s="43">
        <f t="shared" ref="H12:H16" si="2">(D12-G12)*10000*C12/1000000</f>
        <v>-2.4000000000012279E-2</v>
      </c>
      <c r="I12" s="43">
        <f t="shared" ref="I12:I19" si="3">E12-H12</f>
        <v>3.4640000000000124</v>
      </c>
      <c r="J12" s="43">
        <v>0.39</v>
      </c>
      <c r="K12" s="43">
        <f t="shared" ref="K12:K20" si="4">J12</f>
        <v>0.39</v>
      </c>
      <c r="L12" s="154">
        <f>I12*100/E12</f>
        <v>100.697674418605</v>
      </c>
      <c r="M12" s="43">
        <v>0.8</v>
      </c>
      <c r="N12" s="144"/>
    </row>
    <row r="13" spans="1:14" s="113" customFormat="1" ht="14.1" customHeight="1" x14ac:dyDescent="0.25">
      <c r="A13" s="185">
        <v>3</v>
      </c>
      <c r="B13" s="140" t="s">
        <v>27</v>
      </c>
      <c r="C13" s="166">
        <v>220</v>
      </c>
      <c r="D13" s="43">
        <v>164</v>
      </c>
      <c r="E13" s="43">
        <v>1.5</v>
      </c>
      <c r="F13" s="43">
        <v>164</v>
      </c>
      <c r="G13" s="43">
        <v>163.96</v>
      </c>
      <c r="H13" s="43">
        <f t="shared" si="2"/>
        <v>8.7999999999982495E-2</v>
      </c>
      <c r="I13" s="43">
        <f t="shared" si="3"/>
        <v>1.4120000000000175</v>
      </c>
      <c r="J13" s="43">
        <v>0.75</v>
      </c>
      <c r="K13" s="43">
        <f>J13</f>
        <v>0.75</v>
      </c>
      <c r="L13" s="154">
        <f>I13*100/E13</f>
        <v>94.133333333334505</v>
      </c>
      <c r="M13" s="43">
        <v>0.95</v>
      </c>
      <c r="N13" s="144"/>
    </row>
    <row r="14" spans="1:14" s="113" customFormat="1" ht="14.1" customHeight="1" x14ac:dyDescent="0.25">
      <c r="A14" s="185">
        <v>4</v>
      </c>
      <c r="B14" s="140" t="s">
        <v>28</v>
      </c>
      <c r="C14" s="166">
        <v>538.41999999999996</v>
      </c>
      <c r="D14" s="43">
        <v>157.5</v>
      </c>
      <c r="E14" s="43">
        <v>16.96</v>
      </c>
      <c r="F14" s="43">
        <v>157.5</v>
      </c>
      <c r="G14" s="43">
        <v>157.5</v>
      </c>
      <c r="H14" s="43">
        <f>(D14-G14)*10000*C14/1000000</f>
        <v>0</v>
      </c>
      <c r="I14" s="43">
        <f t="shared" si="3"/>
        <v>16.96</v>
      </c>
      <c r="J14" s="43">
        <v>2</v>
      </c>
      <c r="K14" s="43">
        <f t="shared" si="4"/>
        <v>2</v>
      </c>
      <c r="L14" s="154">
        <f t="shared" si="0"/>
        <v>100</v>
      </c>
      <c r="M14" s="43">
        <v>1.5</v>
      </c>
      <c r="N14" s="144"/>
    </row>
    <row r="15" spans="1:14" s="113" customFormat="1" ht="14.1" customHeight="1" x14ac:dyDescent="0.25">
      <c r="A15" s="185">
        <v>5</v>
      </c>
      <c r="B15" s="140" t="s">
        <v>29</v>
      </c>
      <c r="C15" s="166">
        <v>165</v>
      </c>
      <c r="D15" s="43">
        <v>144.4</v>
      </c>
      <c r="E15" s="43">
        <v>2.42</v>
      </c>
      <c r="F15" s="43">
        <v>144.4</v>
      </c>
      <c r="G15" s="43">
        <v>144.44999999999999</v>
      </c>
      <c r="H15" s="43">
        <f>(D15-G15)*10000*C15/1000000</f>
        <v>-8.249999999997186E-2</v>
      </c>
      <c r="I15" s="43">
        <f t="shared" si="3"/>
        <v>2.502499999999972</v>
      </c>
      <c r="J15" s="43">
        <v>2</v>
      </c>
      <c r="K15" s="43">
        <f t="shared" si="4"/>
        <v>2</v>
      </c>
      <c r="L15" s="154">
        <f t="shared" si="0"/>
        <v>103.40909090908976</v>
      </c>
      <c r="M15" s="43">
        <v>1.7</v>
      </c>
      <c r="N15" s="144"/>
    </row>
    <row r="16" spans="1:14" s="113" customFormat="1" ht="14.1" customHeight="1" x14ac:dyDescent="0.25">
      <c r="A16" s="185">
        <v>6</v>
      </c>
      <c r="B16" s="140" t="s">
        <v>30</v>
      </c>
      <c r="C16" s="166">
        <v>71</v>
      </c>
      <c r="D16" s="43">
        <v>142.75</v>
      </c>
      <c r="E16" s="43">
        <v>1.56</v>
      </c>
      <c r="F16" s="43">
        <v>142.75</v>
      </c>
      <c r="G16" s="43">
        <v>142.75</v>
      </c>
      <c r="H16" s="43">
        <f t="shared" si="2"/>
        <v>0</v>
      </c>
      <c r="I16" s="43">
        <f t="shared" si="3"/>
        <v>1.56</v>
      </c>
      <c r="J16" s="43">
        <v>2</v>
      </c>
      <c r="K16" s="43">
        <f t="shared" si="4"/>
        <v>2</v>
      </c>
      <c r="L16" s="154">
        <f t="shared" si="0"/>
        <v>100</v>
      </c>
      <c r="M16" s="43">
        <v>1.8</v>
      </c>
      <c r="N16" s="144"/>
    </row>
    <row r="17" spans="1:14" s="113" customFormat="1" ht="14.1" customHeight="1" x14ac:dyDescent="0.25">
      <c r="A17" s="185">
        <v>7</v>
      </c>
      <c r="B17" s="140" t="s">
        <v>31</v>
      </c>
      <c r="C17" s="166">
        <v>327</v>
      </c>
      <c r="D17" s="43">
        <v>131.6</v>
      </c>
      <c r="E17" s="43">
        <v>3.27</v>
      </c>
      <c r="F17" s="43">
        <v>131</v>
      </c>
      <c r="G17" s="43">
        <v>131.53</v>
      </c>
      <c r="H17" s="43">
        <f>(D17-G17)*10000*C17/1000000</f>
        <v>0.2288999999999777</v>
      </c>
      <c r="I17" s="43">
        <f t="shared" si="3"/>
        <v>3.0411000000000223</v>
      </c>
      <c r="J17" s="43">
        <v>2.25</v>
      </c>
      <c r="K17" s="43">
        <f t="shared" si="4"/>
        <v>2.25</v>
      </c>
      <c r="L17" s="154">
        <f t="shared" si="0"/>
        <v>93.000000000000682</v>
      </c>
      <c r="M17" s="43">
        <v>2.25</v>
      </c>
      <c r="N17" s="144"/>
    </row>
    <row r="18" spans="1:14" s="113" customFormat="1" ht="14.1" customHeight="1" x14ac:dyDescent="0.25">
      <c r="A18" s="185">
        <v>8</v>
      </c>
      <c r="B18" s="140" t="s">
        <v>32</v>
      </c>
      <c r="C18" s="166">
        <v>70</v>
      </c>
      <c r="D18" s="43">
        <v>127.4</v>
      </c>
      <c r="E18" s="43">
        <v>1.75</v>
      </c>
      <c r="F18" s="43">
        <v>126.9</v>
      </c>
      <c r="G18" s="43">
        <v>127.3</v>
      </c>
      <c r="H18" s="43">
        <f>(D18-G18)*10000*C18/1000000</f>
        <v>7.000000000000596E-2</v>
      </c>
      <c r="I18" s="43">
        <f t="shared" si="3"/>
        <v>1.6799999999999939</v>
      </c>
      <c r="J18" s="43">
        <v>2.82</v>
      </c>
      <c r="K18" s="43">
        <f t="shared" si="4"/>
        <v>2.82</v>
      </c>
      <c r="L18" s="154">
        <f t="shared" si="0"/>
        <v>95.999999999999659</v>
      </c>
      <c r="M18" s="43">
        <v>2.2999999999999998</v>
      </c>
      <c r="N18" s="144"/>
    </row>
    <row r="19" spans="1:14" s="113" customFormat="1" ht="14.1" customHeight="1" x14ac:dyDescent="0.25">
      <c r="A19" s="185">
        <v>9</v>
      </c>
      <c r="B19" s="115" t="s">
        <v>33</v>
      </c>
      <c r="C19" s="190">
        <v>638</v>
      </c>
      <c r="D19" s="43">
        <v>113.9</v>
      </c>
      <c r="E19" s="43">
        <v>15.7</v>
      </c>
      <c r="F19" s="43">
        <v>113.2</v>
      </c>
      <c r="G19" s="43">
        <v>113.84</v>
      </c>
      <c r="H19" s="43">
        <f>(D19-G19)*10000*C19/1000000</f>
        <v>0.38280000000001452</v>
      </c>
      <c r="I19" s="43">
        <f t="shared" si="3"/>
        <v>15.317199999999985</v>
      </c>
      <c r="J19" s="43">
        <v>3</v>
      </c>
      <c r="K19" s="43">
        <f>J19</f>
        <v>3</v>
      </c>
      <c r="L19" s="154">
        <f t="shared" si="0"/>
        <v>97.561783439490355</v>
      </c>
      <c r="M19" s="43">
        <v>2.4500000000000002</v>
      </c>
      <c r="N19" s="144"/>
    </row>
    <row r="20" spans="1:14" s="113" customFormat="1" ht="14.1" customHeight="1" x14ac:dyDescent="0.25">
      <c r="A20" s="185">
        <v>10</v>
      </c>
      <c r="B20" s="115" t="s">
        <v>34</v>
      </c>
      <c r="C20" s="186">
        <v>170</v>
      </c>
      <c r="D20" s="43">
        <v>99.81</v>
      </c>
      <c r="E20" s="43">
        <v>3.75</v>
      </c>
      <c r="F20" s="43">
        <v>99.81</v>
      </c>
      <c r="G20" s="43">
        <v>99.73</v>
      </c>
      <c r="H20" s="43">
        <f>(D20-G20)*10000*C20/1000000</f>
        <v>0.1359999999999971</v>
      </c>
      <c r="I20" s="43">
        <f>E20-H20</f>
        <v>3.614000000000003</v>
      </c>
      <c r="J20" s="43">
        <v>6.1</v>
      </c>
      <c r="K20" s="43">
        <f t="shared" si="4"/>
        <v>6.1</v>
      </c>
      <c r="L20" s="154">
        <f>I20*100/E20</f>
        <v>96.37333333333342</v>
      </c>
      <c r="M20" s="43">
        <v>2.5</v>
      </c>
      <c r="N20" s="144"/>
    </row>
    <row r="21" spans="1:14" s="113" customFormat="1" ht="14.1" customHeight="1" x14ac:dyDescent="0.25">
      <c r="A21" s="185"/>
      <c r="B21" s="150" t="s">
        <v>35</v>
      </c>
      <c r="C21" s="164"/>
      <c r="D21" s="151"/>
      <c r="E21" s="152">
        <f>SUM(E11:E20)</f>
        <v>58.59</v>
      </c>
      <c r="F21" s="151"/>
      <c r="G21" s="165"/>
      <c r="H21" s="152">
        <f>SUM(H11:H20)</f>
        <v>1.5571056000000223</v>
      </c>
      <c r="I21" s="152">
        <f>SUM(I11:I20)</f>
        <v>57.032894399999975</v>
      </c>
      <c r="J21" s="151"/>
      <c r="K21" s="151"/>
      <c r="L21" s="157">
        <f>I21*100/E21</f>
        <v>97.342369687659968</v>
      </c>
      <c r="M21" s="151"/>
      <c r="N21" s="144"/>
    </row>
    <row r="22" spans="1:14" s="113" customFormat="1" ht="14.1" customHeight="1" x14ac:dyDescent="0.25">
      <c r="A22" s="185"/>
      <c r="B22" s="150" t="s">
        <v>36</v>
      </c>
      <c r="C22" s="164"/>
      <c r="D22" s="167"/>
      <c r="E22" s="167"/>
      <c r="F22" s="167"/>
      <c r="G22" s="191"/>
      <c r="H22" s="167"/>
      <c r="I22" s="43"/>
      <c r="J22" s="43"/>
      <c r="K22" s="43"/>
      <c r="L22" s="154"/>
      <c r="M22" s="43"/>
      <c r="N22" s="144"/>
    </row>
    <row r="23" spans="1:14" s="113" customFormat="1" ht="14.1" customHeight="1" x14ac:dyDescent="0.25">
      <c r="A23" s="184">
        <v>11</v>
      </c>
      <c r="B23" s="115" t="s">
        <v>38</v>
      </c>
      <c r="C23" s="186">
        <v>137</v>
      </c>
      <c r="D23" s="43">
        <v>191.61</v>
      </c>
      <c r="E23" s="145">
        <v>1.4039999999999999</v>
      </c>
      <c r="F23" s="43">
        <f t="shared" ref="F23:F24" si="5">D23</f>
        <v>191.61</v>
      </c>
      <c r="G23" s="43">
        <v>191.35</v>
      </c>
      <c r="H23" s="145">
        <f>E23-I23</f>
        <v>0.15399999999999991</v>
      </c>
      <c r="I23" s="145">
        <v>1.25</v>
      </c>
      <c r="J23" s="43">
        <v>0.15</v>
      </c>
      <c r="K23" s="43">
        <f t="shared" ref="K23:K28" si="6">J23</f>
        <v>0.15</v>
      </c>
      <c r="L23" s="154">
        <f>I23*100/E23</f>
        <v>89.03133903133903</v>
      </c>
      <c r="M23" s="43">
        <v>0.15</v>
      </c>
      <c r="N23" s="144"/>
    </row>
    <row r="24" spans="1:14" s="113" customFormat="1" ht="14.1" customHeight="1" x14ac:dyDescent="0.25">
      <c r="A24" s="184">
        <v>12</v>
      </c>
      <c r="B24" s="115" t="s">
        <v>39</v>
      </c>
      <c r="C24" s="186">
        <v>88</v>
      </c>
      <c r="D24" s="43">
        <v>203</v>
      </c>
      <c r="E24" s="43">
        <v>1.3</v>
      </c>
      <c r="F24" s="43">
        <f t="shared" si="5"/>
        <v>203</v>
      </c>
      <c r="G24" s="43">
        <v>202.7</v>
      </c>
      <c r="H24" s="43">
        <f>E24-I24</f>
        <v>0.15000000000000013</v>
      </c>
      <c r="I24" s="145">
        <v>1.1499999999999999</v>
      </c>
      <c r="J24" s="43">
        <v>0.01</v>
      </c>
      <c r="K24" s="43">
        <f t="shared" si="6"/>
        <v>0.01</v>
      </c>
      <c r="L24" s="154">
        <f>I24*100/E24</f>
        <v>88.461538461538453</v>
      </c>
      <c r="M24" s="43">
        <v>0.02</v>
      </c>
      <c r="N24" s="144"/>
    </row>
    <row r="25" spans="1:14" s="113" customFormat="1" ht="14.1" customHeight="1" x14ac:dyDescent="0.25">
      <c r="A25" s="185">
        <v>13</v>
      </c>
      <c r="B25" s="140" t="s">
        <v>40</v>
      </c>
      <c r="C25" s="166">
        <v>234</v>
      </c>
      <c r="D25" s="43">
        <v>182.5</v>
      </c>
      <c r="E25" s="43">
        <v>3.93</v>
      </c>
      <c r="F25" s="43">
        <f t="shared" ref="F25:F28" si="7">D25</f>
        <v>182.5</v>
      </c>
      <c r="G25" s="43">
        <v>182.51</v>
      </c>
      <c r="H25" s="43">
        <f>(D25-G25)*10000*C25/1000000</f>
        <v>-2.3399999999978719E-2</v>
      </c>
      <c r="I25" s="145">
        <f>E25-H25</f>
        <v>3.9533999999999789</v>
      </c>
      <c r="J25" s="43">
        <v>0.14000000000000001</v>
      </c>
      <c r="K25" s="43">
        <f t="shared" si="6"/>
        <v>0.14000000000000001</v>
      </c>
      <c r="L25" s="154">
        <f>I25*100/E25</f>
        <v>100.5954198473277</v>
      </c>
      <c r="M25" s="43">
        <v>0.21</v>
      </c>
      <c r="N25" s="144"/>
    </row>
    <row r="26" spans="1:14" s="113" customFormat="1" ht="14.1" customHeight="1" x14ac:dyDescent="0.25">
      <c r="A26" s="185">
        <v>14</v>
      </c>
      <c r="B26" s="140" t="s">
        <v>41</v>
      </c>
      <c r="C26" s="166">
        <v>65</v>
      </c>
      <c r="D26" s="43">
        <v>192.5</v>
      </c>
      <c r="E26" s="43">
        <v>1.07</v>
      </c>
      <c r="F26" s="43">
        <f t="shared" si="7"/>
        <v>192.5</v>
      </c>
      <c r="G26" s="43">
        <v>191.65</v>
      </c>
      <c r="H26" s="43">
        <f>(D26-G26)*10000*C26/1000000</f>
        <v>0.55249999999999644</v>
      </c>
      <c r="I26" s="145">
        <f t="shared" ref="I26:I27" si="8">E26-H26</f>
        <v>0.51750000000000362</v>
      </c>
      <c r="J26" s="43">
        <v>0.01</v>
      </c>
      <c r="K26" s="43">
        <f t="shared" si="6"/>
        <v>0.01</v>
      </c>
      <c r="L26" s="154">
        <f>I26*100/E26</f>
        <v>48.364485981308746</v>
      </c>
      <c r="M26" s="43">
        <v>0.01</v>
      </c>
      <c r="N26" s="144"/>
    </row>
    <row r="27" spans="1:14" s="113" customFormat="1" ht="14.1" customHeight="1" x14ac:dyDescent="0.25">
      <c r="A27" s="185">
        <v>15</v>
      </c>
      <c r="B27" s="140" t="s">
        <v>42</v>
      </c>
      <c r="C27" s="166">
        <v>97</v>
      </c>
      <c r="D27" s="43">
        <v>179.1</v>
      </c>
      <c r="E27" s="43">
        <v>1.75</v>
      </c>
      <c r="F27" s="43">
        <f t="shared" si="7"/>
        <v>179.1</v>
      </c>
      <c r="G27" s="43">
        <v>179.13</v>
      </c>
      <c r="H27" s="43">
        <f>(D27-G27)*10000*C27/1000000</f>
        <v>-2.9100000000001101E-2</v>
      </c>
      <c r="I27" s="145">
        <f t="shared" si="8"/>
        <v>1.779100000000001</v>
      </c>
      <c r="J27" s="43">
        <v>0.17</v>
      </c>
      <c r="K27" s="43">
        <f t="shared" si="6"/>
        <v>0.17</v>
      </c>
      <c r="L27" s="154">
        <f t="shared" ref="L27" si="9">I27*100/E27</f>
        <v>101.66285714285721</v>
      </c>
      <c r="M27" s="43">
        <v>0.22</v>
      </c>
      <c r="N27" s="144"/>
    </row>
    <row r="28" spans="1:14" s="113" customFormat="1" ht="14.1" customHeight="1" x14ac:dyDescent="0.25">
      <c r="A28" s="185">
        <v>16</v>
      </c>
      <c r="B28" s="140" t="s">
        <v>43</v>
      </c>
      <c r="C28" s="166">
        <v>95</v>
      </c>
      <c r="D28" s="43">
        <v>174.03</v>
      </c>
      <c r="E28" s="43">
        <v>1.03</v>
      </c>
      <c r="F28" s="43">
        <f t="shared" si="7"/>
        <v>174.03</v>
      </c>
      <c r="G28" s="43">
        <v>174.06</v>
      </c>
      <c r="H28" s="43">
        <f>(D28-G28)*10000*C28/1000000</f>
        <v>-2.850000000000108E-2</v>
      </c>
      <c r="I28" s="145">
        <f>E28-H28</f>
        <v>1.0585000000000011</v>
      </c>
      <c r="J28" s="43">
        <v>0.18</v>
      </c>
      <c r="K28" s="43">
        <f t="shared" si="6"/>
        <v>0.18</v>
      </c>
      <c r="L28" s="154">
        <f>I28*100/E28</f>
        <v>102.76699029126223</v>
      </c>
      <c r="M28" s="43">
        <v>0.26</v>
      </c>
      <c r="N28" s="144"/>
    </row>
    <row r="29" spans="1:14" s="113" customFormat="1" ht="14.1" customHeight="1" x14ac:dyDescent="0.25">
      <c r="A29" s="185"/>
      <c r="B29" s="150" t="s">
        <v>35</v>
      </c>
      <c r="C29" s="164"/>
      <c r="D29" s="151"/>
      <c r="E29" s="153">
        <f>SUM(E23:E28)</f>
        <v>10.484</v>
      </c>
      <c r="F29" s="152"/>
      <c r="G29" s="170"/>
      <c r="H29" s="153">
        <f>SUM(H23:H28)</f>
        <v>0.77550000000001551</v>
      </c>
      <c r="I29" s="153">
        <f>SUM(I23:I28)</f>
        <v>9.7084999999999848</v>
      </c>
      <c r="J29" s="152"/>
      <c r="K29" s="152"/>
      <c r="L29" s="157">
        <f>I29*100/E29</f>
        <v>92.603014116749179</v>
      </c>
      <c r="M29" s="152"/>
      <c r="N29" s="144"/>
    </row>
    <row r="30" spans="1:14" s="113" customFormat="1" ht="14.1" customHeight="1" x14ac:dyDescent="0.25">
      <c r="A30" s="185"/>
      <c r="B30" s="150" t="s">
        <v>44</v>
      </c>
      <c r="C30" s="164"/>
      <c r="D30" s="43"/>
      <c r="E30" s="43"/>
      <c r="F30" s="43"/>
      <c r="G30" s="171"/>
      <c r="H30" s="43"/>
      <c r="I30" s="43"/>
      <c r="J30" s="43"/>
      <c r="K30" s="43"/>
      <c r="L30" s="154"/>
      <c r="M30" s="43"/>
      <c r="N30" s="144"/>
    </row>
    <row r="31" spans="1:14" s="113" customFormat="1" ht="14.1" customHeight="1" x14ac:dyDescent="0.25">
      <c r="A31" s="185">
        <v>17</v>
      </c>
      <c r="B31" s="140" t="s">
        <v>45</v>
      </c>
      <c r="C31" s="166">
        <v>57</v>
      </c>
      <c r="D31" s="43">
        <v>189.5</v>
      </c>
      <c r="E31" s="43">
        <v>1.19</v>
      </c>
      <c r="F31" s="43">
        <f t="shared" ref="F31:F33" si="10">D31</f>
        <v>189.5</v>
      </c>
      <c r="G31" s="43">
        <v>189.43</v>
      </c>
      <c r="H31" s="145">
        <f>(D31-G31)*10000*C31/1000000</f>
        <v>3.9899999999996112E-2</v>
      </c>
      <c r="I31" s="43">
        <f>E31-H31</f>
        <v>1.1501000000000039</v>
      </c>
      <c r="J31" s="43">
        <v>0.03</v>
      </c>
      <c r="K31" s="43">
        <f>J31</f>
        <v>0.03</v>
      </c>
      <c r="L31" s="154">
        <f t="shared" ref="L31:L33" si="11">I31*100/E31</f>
        <v>96.647058823529747</v>
      </c>
      <c r="M31" s="43">
        <v>0.05</v>
      </c>
      <c r="N31" s="144"/>
    </row>
    <row r="32" spans="1:14" s="113" customFormat="1" ht="14.1" customHeight="1" x14ac:dyDescent="0.25">
      <c r="A32" s="185">
        <v>18</v>
      </c>
      <c r="B32" s="140" t="s">
        <v>46</v>
      </c>
      <c r="C32" s="166">
        <v>104</v>
      </c>
      <c r="D32" s="43">
        <v>185.5</v>
      </c>
      <c r="E32" s="43">
        <v>1.83</v>
      </c>
      <c r="F32" s="43">
        <f t="shared" si="10"/>
        <v>185.5</v>
      </c>
      <c r="G32" s="43">
        <v>185.5</v>
      </c>
      <c r="H32" s="145">
        <f>(D32-G32)*10000*C32/1000000</f>
        <v>0</v>
      </c>
      <c r="I32" s="145">
        <f>E32-H32</f>
        <v>1.83</v>
      </c>
      <c r="J32" s="43">
        <v>0.03</v>
      </c>
      <c r="K32" s="43">
        <f>J32</f>
        <v>0.03</v>
      </c>
      <c r="L32" s="154">
        <f t="shared" si="11"/>
        <v>100</v>
      </c>
      <c r="M32" s="43">
        <v>0.06</v>
      </c>
      <c r="N32" s="144"/>
    </row>
    <row r="33" spans="1:14" s="113" customFormat="1" ht="14.1" customHeight="1" x14ac:dyDescent="0.25">
      <c r="A33" s="185">
        <v>19</v>
      </c>
      <c r="B33" s="140" t="s">
        <v>47</v>
      </c>
      <c r="C33" s="166">
        <v>64</v>
      </c>
      <c r="D33" s="43">
        <v>180.6</v>
      </c>
      <c r="E33" s="43">
        <v>1.02</v>
      </c>
      <c r="F33" s="43">
        <f t="shared" si="10"/>
        <v>180.6</v>
      </c>
      <c r="G33" s="43">
        <v>180.6</v>
      </c>
      <c r="H33" s="145">
        <f>(D33-G33)*10000*C33/1000000</f>
        <v>0</v>
      </c>
      <c r="I33" s="145">
        <f>E33-H33</f>
        <v>1.02</v>
      </c>
      <c r="J33" s="43">
        <v>0.03</v>
      </c>
      <c r="K33" s="43">
        <f>J33</f>
        <v>0.03</v>
      </c>
      <c r="L33" s="154">
        <f t="shared" si="11"/>
        <v>100</v>
      </c>
      <c r="M33" s="43">
        <v>0.06</v>
      </c>
      <c r="N33" s="144"/>
    </row>
    <row r="34" spans="1:14" s="113" customFormat="1" ht="14.1" customHeight="1" x14ac:dyDescent="0.25">
      <c r="A34" s="185"/>
      <c r="B34" s="150" t="s">
        <v>35</v>
      </c>
      <c r="C34" s="164"/>
      <c r="D34" s="151"/>
      <c r="E34" s="152">
        <f>SUM(E31:E33)</f>
        <v>4.04</v>
      </c>
      <c r="F34" s="152"/>
      <c r="G34" s="170"/>
      <c r="H34" s="152">
        <f>SUM(H31:H33)</f>
        <v>3.9899999999996112E-2</v>
      </c>
      <c r="I34" s="152">
        <f>SUM(I31:I33)</f>
        <v>4.0001000000000033</v>
      </c>
      <c r="J34" s="152"/>
      <c r="K34" s="152"/>
      <c r="L34" s="157">
        <f>I34*100/E34</f>
        <v>99.01237623762384</v>
      </c>
      <c r="M34" s="152"/>
      <c r="N34" s="144"/>
    </row>
    <row r="35" spans="1:14" s="113" customFormat="1" ht="14.1" customHeight="1" x14ac:dyDescent="0.25">
      <c r="A35" s="185"/>
      <c r="B35" s="150" t="s">
        <v>48</v>
      </c>
      <c r="C35" s="164"/>
      <c r="D35" s="43"/>
      <c r="E35" s="43"/>
      <c r="F35" s="43"/>
      <c r="G35" s="171"/>
      <c r="H35" s="43"/>
      <c r="I35" s="43"/>
      <c r="J35" s="43"/>
      <c r="K35" s="43"/>
      <c r="L35" s="154"/>
      <c r="M35" s="43"/>
      <c r="N35" s="144"/>
    </row>
    <row r="36" spans="1:14" s="113" customFormat="1" ht="14.1" customHeight="1" x14ac:dyDescent="0.25">
      <c r="A36" s="185">
        <v>20</v>
      </c>
      <c r="B36" s="140" t="s">
        <v>49</v>
      </c>
      <c r="C36" s="166">
        <v>66.7</v>
      </c>
      <c r="D36" s="43">
        <v>182.5</v>
      </c>
      <c r="E36" s="43">
        <v>1.08</v>
      </c>
      <c r="F36" s="43">
        <f t="shared" ref="F36:F38" si="12">D36</f>
        <v>182.5</v>
      </c>
      <c r="G36" s="43">
        <v>181.7</v>
      </c>
      <c r="H36" s="43">
        <f>(D36-G36)*10000*C36/1000000</f>
        <v>0.53360000000000751</v>
      </c>
      <c r="I36" s="43">
        <f>E36-H36</f>
        <v>0.54639999999999256</v>
      </c>
      <c r="J36" s="43">
        <v>0.01</v>
      </c>
      <c r="K36" s="43">
        <f t="shared" ref="K36" si="13">J36</f>
        <v>0.01</v>
      </c>
      <c r="L36" s="154">
        <f t="shared" ref="L36:L38" si="14">I36*100/E36</f>
        <v>50.592592592591899</v>
      </c>
      <c r="M36" s="187">
        <v>0.04</v>
      </c>
      <c r="N36" s="144"/>
    </row>
    <row r="37" spans="1:14" s="113" customFormat="1" ht="14.1" customHeight="1" x14ac:dyDescent="0.25">
      <c r="A37" s="185">
        <v>21</v>
      </c>
      <c r="B37" s="140" t="s">
        <v>50</v>
      </c>
      <c r="C37" s="166">
        <v>62.8</v>
      </c>
      <c r="D37" s="43">
        <v>177</v>
      </c>
      <c r="E37" s="43">
        <v>1.41</v>
      </c>
      <c r="F37" s="43">
        <f t="shared" si="12"/>
        <v>177</v>
      </c>
      <c r="G37" s="43">
        <v>176.4</v>
      </c>
      <c r="H37" s="43">
        <f>(D37-G37)*10000*C37/1000000</f>
        <v>0.37679999999999647</v>
      </c>
      <c r="I37" s="43">
        <f>E37-H37</f>
        <v>1.0332000000000034</v>
      </c>
      <c r="J37" s="43">
        <v>0.01</v>
      </c>
      <c r="K37" s="43">
        <f>J37</f>
        <v>0.01</v>
      </c>
      <c r="L37" s="154">
        <f t="shared" si="14"/>
        <v>73.276595744681103</v>
      </c>
      <c r="M37" s="187">
        <v>0.05</v>
      </c>
      <c r="N37" s="144"/>
    </row>
    <row r="38" spans="1:14" s="113" customFormat="1" ht="14.1" customHeight="1" x14ac:dyDescent="0.25">
      <c r="A38" s="185">
        <v>22</v>
      </c>
      <c r="B38" s="140" t="s">
        <v>51</v>
      </c>
      <c r="C38" s="166">
        <v>56</v>
      </c>
      <c r="D38" s="43">
        <v>175.25</v>
      </c>
      <c r="E38" s="43">
        <v>1.17</v>
      </c>
      <c r="F38" s="43">
        <f t="shared" si="12"/>
        <v>175.25</v>
      </c>
      <c r="G38" s="43">
        <v>174.85</v>
      </c>
      <c r="H38" s="43">
        <f t="shared" ref="H38" si="15">(D38-G38)*10000*C38/1000000</f>
        <v>0.22400000000000317</v>
      </c>
      <c r="I38" s="43">
        <f>E38-H38</f>
        <v>0.94599999999999673</v>
      </c>
      <c r="J38" s="43">
        <v>0.02</v>
      </c>
      <c r="K38" s="43">
        <f>J38</f>
        <v>0.02</v>
      </c>
      <c r="L38" s="154">
        <f t="shared" si="14"/>
        <v>80.854700854700582</v>
      </c>
      <c r="M38" s="187">
        <v>0.06</v>
      </c>
      <c r="N38" s="144"/>
    </row>
    <row r="39" spans="1:14" s="113" customFormat="1" ht="14.1" customHeight="1" x14ac:dyDescent="0.25">
      <c r="A39" s="185"/>
      <c r="B39" s="150" t="s">
        <v>35</v>
      </c>
      <c r="C39" s="164"/>
      <c r="D39" s="43"/>
      <c r="E39" s="152">
        <f>SUM(E36:E38)</f>
        <v>3.66</v>
      </c>
      <c r="F39" s="152"/>
      <c r="G39" s="170" t="s">
        <v>52</v>
      </c>
      <c r="H39" s="152">
        <f>SUM(H36:H38)</f>
        <v>1.1344000000000072</v>
      </c>
      <c r="I39" s="152">
        <f>SUM(I36:I38)</f>
        <v>2.5255999999999927</v>
      </c>
      <c r="J39" s="152"/>
      <c r="K39" s="152"/>
      <c r="L39" s="157">
        <f>I39*100/E39</f>
        <v>69.00546448087411</v>
      </c>
      <c r="M39" s="152"/>
      <c r="N39" s="144"/>
    </row>
    <row r="40" spans="1:14" s="113" customFormat="1" ht="14.1" customHeight="1" x14ac:dyDescent="0.25">
      <c r="A40" s="185"/>
      <c r="B40" s="150" t="s">
        <v>53</v>
      </c>
      <c r="C40" s="164"/>
      <c r="D40" s="43"/>
      <c r="E40" s="43"/>
      <c r="F40" s="43"/>
      <c r="G40" s="171"/>
      <c r="H40" s="43"/>
      <c r="I40" s="43"/>
      <c r="J40" s="43"/>
      <c r="K40" s="43"/>
      <c r="L40" s="169"/>
      <c r="M40" s="43"/>
      <c r="N40" s="144"/>
    </row>
    <row r="41" spans="1:14" s="113" customFormat="1" ht="14.1" customHeight="1" x14ac:dyDescent="0.25">
      <c r="A41" s="185">
        <v>23</v>
      </c>
      <c r="B41" s="115" t="s">
        <v>54</v>
      </c>
      <c r="C41" s="190">
        <v>184</v>
      </c>
      <c r="D41" s="43">
        <v>212.5</v>
      </c>
      <c r="E41" s="43">
        <v>2.4700000000000002</v>
      </c>
      <c r="F41" s="43">
        <f t="shared" ref="F41:F45" si="16">D41</f>
        <v>212.5</v>
      </c>
      <c r="G41" s="43">
        <v>212.1</v>
      </c>
      <c r="H41" s="43">
        <v>0.62</v>
      </c>
      <c r="I41" s="43">
        <f t="shared" ref="I41:I50" si="17">E41-H41</f>
        <v>1.85</v>
      </c>
      <c r="J41" s="43">
        <v>0.15</v>
      </c>
      <c r="K41" s="43">
        <f t="shared" ref="K41:K43" si="18">J41</f>
        <v>0.15</v>
      </c>
      <c r="L41" s="154">
        <f t="shared" ref="L41:L50" si="19">I41*100/E41</f>
        <v>74.89878542510121</v>
      </c>
      <c r="M41" s="43">
        <v>0.1</v>
      </c>
      <c r="N41" s="144"/>
    </row>
    <row r="42" spans="1:14" s="113" customFormat="1" ht="14.1" customHeight="1" x14ac:dyDescent="0.25">
      <c r="A42" s="185">
        <v>24</v>
      </c>
      <c r="B42" s="115" t="s">
        <v>55</v>
      </c>
      <c r="C42" s="186">
        <v>53</v>
      </c>
      <c r="D42" s="43">
        <v>195.5</v>
      </c>
      <c r="E42" s="43">
        <v>0.61</v>
      </c>
      <c r="F42" s="43">
        <f t="shared" si="16"/>
        <v>195.5</v>
      </c>
      <c r="G42" s="43">
        <v>195.5</v>
      </c>
      <c r="H42" s="43">
        <v>0</v>
      </c>
      <c r="I42" s="43">
        <f t="shared" si="17"/>
        <v>0.61</v>
      </c>
      <c r="J42" s="43">
        <v>0.15</v>
      </c>
      <c r="K42" s="43">
        <f>J42</f>
        <v>0.15</v>
      </c>
      <c r="L42" s="154">
        <f t="shared" si="19"/>
        <v>100</v>
      </c>
      <c r="M42" s="43">
        <v>0.15</v>
      </c>
      <c r="N42" s="144"/>
    </row>
    <row r="43" spans="1:14" s="113" customFormat="1" ht="14.1" customHeight="1" x14ac:dyDescent="0.25">
      <c r="A43" s="185">
        <v>25</v>
      </c>
      <c r="B43" s="115" t="s">
        <v>56</v>
      </c>
      <c r="C43" s="186">
        <v>159</v>
      </c>
      <c r="D43" s="43">
        <v>191.7</v>
      </c>
      <c r="E43" s="43">
        <v>1.74</v>
      </c>
      <c r="F43" s="43">
        <f t="shared" si="16"/>
        <v>191.7</v>
      </c>
      <c r="G43" s="43">
        <v>191.36</v>
      </c>
      <c r="H43" s="43">
        <v>0.47</v>
      </c>
      <c r="I43" s="43">
        <f t="shared" si="17"/>
        <v>1.27</v>
      </c>
      <c r="J43" s="43">
        <v>0.1</v>
      </c>
      <c r="K43" s="43">
        <f t="shared" si="18"/>
        <v>0.1</v>
      </c>
      <c r="L43" s="154">
        <f>I43*100/E43</f>
        <v>72.988505747126439</v>
      </c>
      <c r="M43" s="43">
        <v>0.15</v>
      </c>
      <c r="N43" s="144"/>
    </row>
    <row r="44" spans="1:14" s="113" customFormat="1" ht="14.1" customHeight="1" x14ac:dyDescent="0.25">
      <c r="A44" s="185">
        <v>26</v>
      </c>
      <c r="B44" s="115" t="s">
        <v>57</v>
      </c>
      <c r="C44" s="186">
        <v>353</v>
      </c>
      <c r="D44" s="43">
        <v>189.5</v>
      </c>
      <c r="E44" s="43">
        <v>1.93</v>
      </c>
      <c r="F44" s="43">
        <f t="shared" si="16"/>
        <v>189.5</v>
      </c>
      <c r="G44" s="43">
        <v>189.5</v>
      </c>
      <c r="H44" s="43">
        <v>0</v>
      </c>
      <c r="I44" s="43">
        <f t="shared" si="17"/>
        <v>1.93</v>
      </c>
      <c r="J44" s="43">
        <v>0.25</v>
      </c>
      <c r="K44" s="43">
        <f>J44</f>
        <v>0.25</v>
      </c>
      <c r="L44" s="154">
        <f t="shared" si="19"/>
        <v>100</v>
      </c>
      <c r="M44" s="43">
        <v>0.2</v>
      </c>
      <c r="N44" s="144"/>
    </row>
    <row r="45" spans="1:14" s="113" customFormat="1" ht="14.1" customHeight="1" x14ac:dyDescent="0.25">
      <c r="A45" s="185">
        <v>27</v>
      </c>
      <c r="B45" s="115" t="s">
        <v>58</v>
      </c>
      <c r="C45" s="186">
        <v>55.5</v>
      </c>
      <c r="D45" s="43">
        <v>186</v>
      </c>
      <c r="E45" s="43">
        <v>1.07</v>
      </c>
      <c r="F45" s="43">
        <f t="shared" si="16"/>
        <v>186</v>
      </c>
      <c r="G45" s="43">
        <v>185.63</v>
      </c>
      <c r="H45" s="43">
        <v>0.19</v>
      </c>
      <c r="I45" s="43">
        <f t="shared" si="17"/>
        <v>0.88000000000000012</v>
      </c>
      <c r="J45" s="43">
        <v>0.3</v>
      </c>
      <c r="K45" s="43">
        <f t="shared" ref="K45:K50" si="20">J45</f>
        <v>0.3</v>
      </c>
      <c r="L45" s="154">
        <f t="shared" si="19"/>
        <v>82.242990654205613</v>
      </c>
      <c r="M45" s="43">
        <v>0.25</v>
      </c>
      <c r="N45" s="144"/>
    </row>
    <row r="46" spans="1:14" s="113" customFormat="1" ht="14.1" customHeight="1" x14ac:dyDescent="0.25">
      <c r="A46" s="189">
        <v>28</v>
      </c>
      <c r="B46" s="115" t="s">
        <v>59</v>
      </c>
      <c r="C46" s="186">
        <v>90</v>
      </c>
      <c r="D46" s="43">
        <v>182.4</v>
      </c>
      <c r="E46" s="43">
        <v>1.47</v>
      </c>
      <c r="F46" s="43">
        <f t="shared" ref="F46:F50" si="21">D46</f>
        <v>182.4</v>
      </c>
      <c r="G46" s="43">
        <v>182.4</v>
      </c>
      <c r="H46" s="43">
        <v>0</v>
      </c>
      <c r="I46" s="43">
        <f t="shared" si="17"/>
        <v>1.47</v>
      </c>
      <c r="J46" s="43">
        <v>0.3</v>
      </c>
      <c r="K46" s="43">
        <f>J46</f>
        <v>0.3</v>
      </c>
      <c r="L46" s="154">
        <v>38</v>
      </c>
      <c r="M46" s="43">
        <v>0.3</v>
      </c>
      <c r="N46" s="144"/>
    </row>
    <row r="47" spans="1:14" s="113" customFormat="1" ht="14.1" customHeight="1" x14ac:dyDescent="0.25">
      <c r="A47" s="168">
        <v>29</v>
      </c>
      <c r="B47" s="140" t="s">
        <v>60</v>
      </c>
      <c r="C47" s="166">
        <v>58</v>
      </c>
      <c r="D47" s="43">
        <v>173</v>
      </c>
      <c r="E47" s="43">
        <v>1.1299999999999999</v>
      </c>
      <c r="F47" s="43">
        <f t="shared" si="21"/>
        <v>173</v>
      </c>
      <c r="G47" s="43">
        <v>173.02</v>
      </c>
      <c r="H47" s="43">
        <f>(D47-G47)*10000*C47/1000000</f>
        <v>-1.1600000000005934E-2</v>
      </c>
      <c r="I47" s="43">
        <f t="shared" si="17"/>
        <v>1.1416000000000057</v>
      </c>
      <c r="J47" s="43">
        <v>0.4</v>
      </c>
      <c r="K47" s="43">
        <f>J47</f>
        <v>0.4</v>
      </c>
      <c r="L47" s="154">
        <f t="shared" si="19"/>
        <v>101.02654867256688</v>
      </c>
      <c r="M47" s="43">
        <v>0.35</v>
      </c>
      <c r="N47" s="144"/>
    </row>
    <row r="48" spans="1:14" s="113" customFormat="1" ht="14.1" customHeight="1" x14ac:dyDescent="0.25">
      <c r="A48" s="168">
        <v>30</v>
      </c>
      <c r="B48" s="115" t="s">
        <v>61</v>
      </c>
      <c r="C48" s="166">
        <v>68</v>
      </c>
      <c r="D48" s="43">
        <v>169</v>
      </c>
      <c r="E48" s="43">
        <v>1.2</v>
      </c>
      <c r="F48" s="43">
        <f t="shared" si="21"/>
        <v>169</v>
      </c>
      <c r="G48" s="43">
        <v>169</v>
      </c>
      <c r="H48" s="43">
        <f t="shared" ref="H48:H50" si="22">(D48-G48)*10000*C48/1000000</f>
        <v>0</v>
      </c>
      <c r="I48" s="43">
        <f t="shared" si="17"/>
        <v>1.2</v>
      </c>
      <c r="J48" s="43">
        <v>1</v>
      </c>
      <c r="K48" s="43">
        <f t="shared" si="20"/>
        <v>1</v>
      </c>
      <c r="L48" s="154">
        <f t="shared" si="19"/>
        <v>100</v>
      </c>
      <c r="M48" s="43">
        <v>0.4</v>
      </c>
      <c r="N48" s="144"/>
    </row>
    <row r="49" spans="1:27" s="113" customFormat="1" ht="14.1" customHeight="1" x14ac:dyDescent="0.25">
      <c r="A49" s="168">
        <v>31</v>
      </c>
      <c r="B49" s="140" t="s">
        <v>62</v>
      </c>
      <c r="C49" s="166">
        <v>102</v>
      </c>
      <c r="D49" s="43">
        <v>163</v>
      </c>
      <c r="E49" s="43">
        <v>2.5</v>
      </c>
      <c r="F49" s="43">
        <f t="shared" si="21"/>
        <v>163</v>
      </c>
      <c r="G49" s="43">
        <v>163.1</v>
      </c>
      <c r="H49" s="43">
        <f t="shared" si="22"/>
        <v>-0.10199999999999421</v>
      </c>
      <c r="I49" s="43">
        <f t="shared" si="17"/>
        <v>2.6019999999999941</v>
      </c>
      <c r="J49" s="43">
        <v>1.5</v>
      </c>
      <c r="K49" s="43">
        <f t="shared" si="20"/>
        <v>1.5</v>
      </c>
      <c r="L49" s="154">
        <f t="shared" si="19"/>
        <v>104.07999999999977</v>
      </c>
      <c r="M49" s="43">
        <v>0.45</v>
      </c>
      <c r="N49" s="144"/>
    </row>
    <row r="50" spans="1:27" s="113" customFormat="1" ht="14.1" customHeight="1" x14ac:dyDescent="0.25">
      <c r="A50" s="168">
        <v>32</v>
      </c>
      <c r="B50" s="140" t="s">
        <v>63</v>
      </c>
      <c r="C50" s="166">
        <v>78</v>
      </c>
      <c r="D50" s="43">
        <v>160.1</v>
      </c>
      <c r="E50" s="43">
        <v>1.28</v>
      </c>
      <c r="F50" s="43">
        <f t="shared" si="21"/>
        <v>160.1</v>
      </c>
      <c r="G50" s="43">
        <v>160.5</v>
      </c>
      <c r="H50" s="43">
        <f t="shared" si="22"/>
        <v>-0.31200000000000444</v>
      </c>
      <c r="I50" s="43">
        <f t="shared" si="17"/>
        <v>1.5920000000000045</v>
      </c>
      <c r="J50" s="43">
        <v>1.6</v>
      </c>
      <c r="K50" s="43">
        <f t="shared" si="20"/>
        <v>1.6</v>
      </c>
      <c r="L50" s="154">
        <f t="shared" si="19"/>
        <v>124.37500000000034</v>
      </c>
      <c r="M50" s="43">
        <v>0.5</v>
      </c>
      <c r="N50" s="144"/>
    </row>
    <row r="51" spans="1:27" s="113" customFormat="1" ht="14.1" customHeight="1" x14ac:dyDescent="0.25">
      <c r="A51" s="168"/>
      <c r="B51" s="150" t="s">
        <v>35</v>
      </c>
      <c r="C51" s="164"/>
      <c r="D51" s="43"/>
      <c r="E51" s="152">
        <f>SUM(E41:E50)</f>
        <v>15.4</v>
      </c>
      <c r="F51" s="152"/>
      <c r="G51" s="170"/>
      <c r="H51" s="152">
        <f>SUM(H41:H50)</f>
        <v>0.85439999999999539</v>
      </c>
      <c r="I51" s="152">
        <f>SUM(I41:I50)</f>
        <v>14.545600000000002</v>
      </c>
      <c r="J51" s="152"/>
      <c r="K51" s="192"/>
      <c r="L51" s="157">
        <f>I51*100/E51</f>
        <v>94.451948051948065</v>
      </c>
      <c r="M51" s="192"/>
      <c r="N51" s="144"/>
    </row>
    <row r="52" spans="1:27" s="113" customFormat="1" ht="14.1" customHeight="1" x14ac:dyDescent="0.25">
      <c r="A52" s="168"/>
      <c r="B52" s="150" t="s">
        <v>64</v>
      </c>
      <c r="C52" s="164"/>
      <c r="D52" s="166"/>
      <c r="E52" s="43"/>
      <c r="F52" s="190"/>
      <c r="G52" s="193"/>
      <c r="H52" s="190"/>
      <c r="I52" s="190"/>
      <c r="J52" s="166"/>
      <c r="K52" s="166"/>
      <c r="L52" s="194"/>
      <c r="M52" s="166"/>
      <c r="N52" s="144"/>
    </row>
    <row r="53" spans="1:27" s="113" customFormat="1" ht="14.1" customHeight="1" x14ac:dyDescent="0.25">
      <c r="A53" s="168">
        <v>33</v>
      </c>
      <c r="B53" s="115" t="s">
        <v>65</v>
      </c>
      <c r="C53" s="186">
        <v>73.430000000000007</v>
      </c>
      <c r="D53" s="43">
        <v>217.9</v>
      </c>
      <c r="E53" s="43">
        <v>1.1200000000000001</v>
      </c>
      <c r="F53" s="43">
        <f t="shared" ref="F53:F64" si="23">D53</f>
        <v>217.9</v>
      </c>
      <c r="G53" s="43">
        <v>217.45</v>
      </c>
      <c r="H53" s="43">
        <v>0.31</v>
      </c>
      <c r="I53" s="43">
        <f>E53-H53</f>
        <v>0.81</v>
      </c>
      <c r="J53" s="43">
        <v>0.06</v>
      </c>
      <c r="K53" s="43">
        <f>J53</f>
        <v>0.06</v>
      </c>
      <c r="L53" s="154">
        <f t="shared" ref="L53:L64" si="24">I53*100/E53</f>
        <v>72.321428571428569</v>
      </c>
      <c r="M53" s="43">
        <v>0.01</v>
      </c>
      <c r="N53" s="144"/>
    </row>
    <row r="54" spans="1:27" s="113" customFormat="1" ht="14.1" customHeight="1" x14ac:dyDescent="0.25">
      <c r="A54" s="168">
        <v>34</v>
      </c>
      <c r="B54" s="115" t="s">
        <v>66</v>
      </c>
      <c r="C54" s="186">
        <v>158</v>
      </c>
      <c r="D54" s="43">
        <v>211.5</v>
      </c>
      <c r="E54" s="43">
        <v>1.02</v>
      </c>
      <c r="F54" s="43">
        <f t="shared" si="23"/>
        <v>211.5</v>
      </c>
      <c r="G54" s="43">
        <v>211.02</v>
      </c>
      <c r="H54" s="43">
        <v>0.42</v>
      </c>
      <c r="I54" s="43">
        <f>E54-H54</f>
        <v>0.60000000000000009</v>
      </c>
      <c r="J54" s="43">
        <v>7.0000000000000007E-2</v>
      </c>
      <c r="K54" s="43">
        <f>J54</f>
        <v>7.0000000000000007E-2</v>
      </c>
      <c r="L54" s="154">
        <f t="shared" si="24"/>
        <v>58.82352941176471</v>
      </c>
      <c r="M54" s="43">
        <v>0.04</v>
      </c>
      <c r="N54" s="144"/>
    </row>
    <row r="55" spans="1:27" s="113" customFormat="1" ht="14.1" customHeight="1" x14ac:dyDescent="0.25">
      <c r="A55" s="160"/>
      <c r="B55" s="214"/>
      <c r="C55" s="234" t="s">
        <v>2</v>
      </c>
      <c r="D55" s="235"/>
      <c r="E55" s="235"/>
      <c r="F55" s="236" t="s">
        <v>3</v>
      </c>
      <c r="G55" s="236"/>
      <c r="H55" s="236"/>
      <c r="I55" s="236"/>
      <c r="J55" s="236"/>
      <c r="K55" s="236"/>
      <c r="L55" s="237" t="s">
        <v>4</v>
      </c>
      <c r="M55" s="238" t="s">
        <v>5</v>
      </c>
      <c r="N55" s="144"/>
    </row>
    <row r="56" spans="1:27" s="113" customFormat="1" ht="14.1" customHeight="1" x14ac:dyDescent="0.25">
      <c r="A56" s="188"/>
      <c r="B56" s="239" t="s">
        <v>6</v>
      </c>
      <c r="C56" s="222" t="s">
        <v>7</v>
      </c>
      <c r="D56" s="218" t="s">
        <v>8</v>
      </c>
      <c r="E56" s="240" t="s">
        <v>86</v>
      </c>
      <c r="F56" s="218" t="s">
        <v>10</v>
      </c>
      <c r="G56" s="205" t="s">
        <v>11</v>
      </c>
      <c r="H56" s="218" t="s">
        <v>12</v>
      </c>
      <c r="I56" s="205" t="s">
        <v>13</v>
      </c>
      <c r="J56" s="218" t="s">
        <v>14</v>
      </c>
      <c r="K56" s="237" t="s">
        <v>83</v>
      </c>
      <c r="L56" s="237"/>
      <c r="M56" s="238"/>
      <c r="N56" s="144"/>
    </row>
    <row r="57" spans="1:27" s="113" customFormat="1" ht="14.1" customHeight="1" x14ac:dyDescent="0.25">
      <c r="A57" s="188"/>
      <c r="B57" s="239"/>
      <c r="C57" s="223"/>
      <c r="D57" s="208"/>
      <c r="E57" s="241"/>
      <c r="F57" s="208" t="s">
        <v>16</v>
      </c>
      <c r="G57" s="220" t="s">
        <v>88</v>
      </c>
      <c r="H57" s="208" t="s">
        <v>87</v>
      </c>
      <c r="I57" s="220"/>
      <c r="J57" s="210" t="s">
        <v>19</v>
      </c>
      <c r="K57" s="237"/>
      <c r="L57" s="237"/>
      <c r="M57" s="238"/>
      <c r="N57" s="144"/>
    </row>
    <row r="58" spans="1:27" s="113" customFormat="1" ht="14.1" customHeight="1" x14ac:dyDescent="0.25">
      <c r="A58" s="188"/>
      <c r="B58" s="211"/>
      <c r="C58" s="223"/>
      <c r="D58" s="208"/>
      <c r="E58" s="241"/>
      <c r="F58" s="208" t="s">
        <v>17</v>
      </c>
      <c r="G58" s="220"/>
      <c r="H58" s="178"/>
      <c r="I58" s="217"/>
      <c r="J58" s="208"/>
      <c r="K58" s="237"/>
      <c r="L58" s="237"/>
      <c r="M58" s="238"/>
      <c r="N58" s="144"/>
    </row>
    <row r="59" spans="1:27" s="113" customFormat="1" ht="14.1" customHeight="1" x14ac:dyDescent="0.25">
      <c r="A59" s="162"/>
      <c r="B59" s="209"/>
      <c r="C59" s="118" t="s">
        <v>20</v>
      </c>
      <c r="D59" s="219" t="s">
        <v>21</v>
      </c>
      <c r="E59" s="242"/>
      <c r="F59" s="219" t="s">
        <v>21</v>
      </c>
      <c r="G59" s="221" t="s">
        <v>21</v>
      </c>
      <c r="H59" s="219" t="s">
        <v>22</v>
      </c>
      <c r="I59" s="221" t="s">
        <v>22</v>
      </c>
      <c r="J59" s="219" t="s">
        <v>23</v>
      </c>
      <c r="K59" s="237"/>
      <c r="L59" s="237"/>
      <c r="M59" s="238"/>
      <c r="N59" s="144"/>
    </row>
    <row r="60" spans="1:27" s="159" customFormat="1" ht="14.1" customHeight="1" x14ac:dyDescent="0.25">
      <c r="A60" s="160">
        <v>1</v>
      </c>
      <c r="B60" s="212">
        <v>2</v>
      </c>
      <c r="C60" s="212">
        <v>3</v>
      </c>
      <c r="D60" s="215">
        <v>4</v>
      </c>
      <c r="E60" s="212">
        <v>5</v>
      </c>
      <c r="F60" s="216">
        <v>6</v>
      </c>
      <c r="G60" s="212">
        <v>7</v>
      </c>
      <c r="H60" s="216">
        <v>8</v>
      </c>
      <c r="I60" s="212">
        <v>9</v>
      </c>
      <c r="J60" s="213">
        <v>10</v>
      </c>
      <c r="K60" s="212">
        <v>11</v>
      </c>
      <c r="L60" s="187">
        <v>12</v>
      </c>
      <c r="M60" s="187">
        <v>13</v>
      </c>
      <c r="N60" s="144"/>
      <c r="O60" s="182"/>
      <c r="P60" s="182"/>
      <c r="Q60" s="182"/>
      <c r="R60" s="182"/>
      <c r="S60" s="182"/>
      <c r="T60" s="182"/>
      <c r="U60" s="182"/>
      <c r="V60" s="182"/>
      <c r="W60" s="182"/>
      <c r="X60" s="182"/>
      <c r="Y60" s="182"/>
      <c r="Z60" s="182"/>
      <c r="AA60" s="182"/>
    </row>
    <row r="61" spans="1:27" s="113" customFormat="1" ht="14.1" customHeight="1" x14ac:dyDescent="0.25">
      <c r="A61" s="168">
        <v>35</v>
      </c>
      <c r="B61" s="115" t="s">
        <v>67</v>
      </c>
      <c r="C61" s="186">
        <v>156.4</v>
      </c>
      <c r="D61" s="43">
        <v>189.2</v>
      </c>
      <c r="E61" s="43">
        <v>1.58</v>
      </c>
      <c r="F61" s="43">
        <f t="shared" si="23"/>
        <v>189.2</v>
      </c>
      <c r="G61" s="43">
        <v>188.6</v>
      </c>
      <c r="H61" s="43">
        <v>0.61</v>
      </c>
      <c r="I61" s="43">
        <f>E61-H61</f>
        <v>0.97000000000000008</v>
      </c>
      <c r="J61" s="43">
        <v>0.04</v>
      </c>
      <c r="K61" s="43">
        <f>J61</f>
        <v>0.04</v>
      </c>
      <c r="L61" s="154">
        <f t="shared" si="24"/>
        <v>61.392405063291143</v>
      </c>
      <c r="M61" s="43">
        <v>0.06</v>
      </c>
      <c r="N61" s="144"/>
    </row>
    <row r="62" spans="1:27" s="113" customFormat="1" ht="14.1" customHeight="1" x14ac:dyDescent="0.25">
      <c r="A62" s="168">
        <v>36</v>
      </c>
      <c r="B62" s="115" t="s">
        <v>68</v>
      </c>
      <c r="C62" s="186">
        <v>109.5</v>
      </c>
      <c r="D62" s="43">
        <v>184.5</v>
      </c>
      <c r="E62" s="43">
        <v>1.45</v>
      </c>
      <c r="F62" s="43">
        <f t="shared" si="23"/>
        <v>184.5</v>
      </c>
      <c r="G62" s="43">
        <v>184.16</v>
      </c>
      <c r="H62" s="43">
        <v>0.36</v>
      </c>
      <c r="I62" s="43">
        <f>E62-H62</f>
        <v>1.0899999999999999</v>
      </c>
      <c r="J62" s="43">
        <v>7.0000000000000007E-2</v>
      </c>
      <c r="K62" s="43">
        <f>J62</f>
        <v>7.0000000000000007E-2</v>
      </c>
      <c r="L62" s="154">
        <f t="shared" si="24"/>
        <v>75.172413793103445</v>
      </c>
      <c r="M62" s="43">
        <v>7.0000000000000007E-2</v>
      </c>
      <c r="N62" s="144"/>
    </row>
    <row r="63" spans="1:27" s="113" customFormat="1" ht="14.1" customHeight="1" x14ac:dyDescent="0.25">
      <c r="A63" s="168">
        <v>37</v>
      </c>
      <c r="B63" s="115" t="s">
        <v>69</v>
      </c>
      <c r="C63" s="166">
        <v>105</v>
      </c>
      <c r="D63" s="43">
        <v>182.6</v>
      </c>
      <c r="E63" s="43">
        <v>1.7</v>
      </c>
      <c r="F63" s="43">
        <f t="shared" si="23"/>
        <v>182.6</v>
      </c>
      <c r="G63" s="43" t="s">
        <v>37</v>
      </c>
      <c r="H63" s="43" t="s">
        <v>37</v>
      </c>
      <c r="I63" s="43" t="s">
        <v>37</v>
      </c>
      <c r="J63" s="43" t="s">
        <v>37</v>
      </c>
      <c r="K63" s="43" t="s">
        <v>37</v>
      </c>
      <c r="L63" s="154" t="s">
        <v>37</v>
      </c>
      <c r="M63" s="43">
        <v>0.08</v>
      </c>
      <c r="N63" s="144"/>
    </row>
    <row r="64" spans="1:27" s="113" customFormat="1" ht="14.1" customHeight="1" x14ac:dyDescent="0.25">
      <c r="A64" s="168">
        <v>38</v>
      </c>
      <c r="B64" s="140" t="s">
        <v>70</v>
      </c>
      <c r="C64" s="166">
        <v>124.8</v>
      </c>
      <c r="D64" s="43">
        <v>97.97</v>
      </c>
      <c r="E64" s="43">
        <v>2.5</v>
      </c>
      <c r="F64" s="43">
        <f t="shared" si="23"/>
        <v>97.97</v>
      </c>
      <c r="G64" s="43">
        <v>97.87</v>
      </c>
      <c r="H64" s="43">
        <f>(D64-G64)*10000*C64/1000000</f>
        <v>0.1247999999999929</v>
      </c>
      <c r="I64" s="43">
        <f>E64-H64</f>
        <v>2.3752000000000071</v>
      </c>
      <c r="J64" s="43">
        <v>0.15</v>
      </c>
      <c r="K64" s="43">
        <f>J64</f>
        <v>0.15</v>
      </c>
      <c r="L64" s="154">
        <f t="shared" si="24"/>
        <v>95.008000000000294</v>
      </c>
      <c r="M64" s="43">
        <v>0.15</v>
      </c>
      <c r="N64" s="144"/>
    </row>
    <row r="65" spans="1:14" s="113" customFormat="1" ht="14.1" customHeight="1" x14ac:dyDescent="0.25">
      <c r="A65" s="168"/>
      <c r="B65" s="150" t="s">
        <v>35</v>
      </c>
      <c r="C65" s="164"/>
      <c r="D65" s="151"/>
      <c r="E65" s="152">
        <f>E64+E62+E61+E54+E53</f>
        <v>7.6700000000000008</v>
      </c>
      <c r="F65" s="152"/>
      <c r="G65" s="170"/>
      <c r="H65" s="152">
        <f>H64+H62+H61+H54+H53</f>
        <v>1.8247999999999929</v>
      </c>
      <c r="I65" s="152">
        <f>I64+I62+I61+I54+I53</f>
        <v>5.8452000000000073</v>
      </c>
      <c r="J65" s="152"/>
      <c r="K65" s="152"/>
      <c r="L65" s="157">
        <f>I65*100/E65</f>
        <v>76.208604954367758</v>
      </c>
      <c r="M65" s="152"/>
      <c r="N65" s="144"/>
    </row>
    <row r="66" spans="1:14" s="113" customFormat="1" ht="14.1" customHeight="1" x14ac:dyDescent="0.25">
      <c r="A66" s="168"/>
      <c r="B66" s="150" t="s">
        <v>71</v>
      </c>
      <c r="C66" s="164"/>
      <c r="D66" s="195"/>
      <c r="E66" s="196"/>
      <c r="F66" s="195"/>
      <c r="G66" s="197"/>
      <c r="H66" s="195"/>
      <c r="I66" s="195"/>
      <c r="J66" s="43"/>
      <c r="K66" s="195"/>
      <c r="L66" s="169"/>
      <c r="M66" s="195"/>
      <c r="N66" s="144"/>
    </row>
    <row r="67" spans="1:14" s="113" customFormat="1" ht="14.1" customHeight="1" x14ac:dyDescent="0.25">
      <c r="A67" s="168">
        <v>39</v>
      </c>
      <c r="B67" s="115" t="s">
        <v>72</v>
      </c>
      <c r="C67" s="198">
        <v>78</v>
      </c>
      <c r="D67" s="146">
        <v>174.5</v>
      </c>
      <c r="E67" s="146"/>
      <c r="F67" s="43"/>
      <c r="G67" s="147">
        <v>173.74</v>
      </c>
      <c r="H67" s="147">
        <v>0.59</v>
      </c>
      <c r="I67" s="147">
        <f t="shared" ref="I67" si="25">E67-H67</f>
        <v>-0.59</v>
      </c>
      <c r="J67" s="148">
        <v>0</v>
      </c>
      <c r="K67" s="148">
        <v>0</v>
      </c>
      <c r="L67" s="149" t="e">
        <f>I67/E67*100</f>
        <v>#DIV/0!</v>
      </c>
      <c r="M67" s="147">
        <v>0.02</v>
      </c>
      <c r="N67" s="179"/>
    </row>
    <row r="68" spans="1:14" ht="14.1" customHeight="1" x14ac:dyDescent="0.25">
      <c r="A68" s="168">
        <v>40</v>
      </c>
      <c r="B68" s="115" t="s">
        <v>73</v>
      </c>
      <c r="C68" s="186">
        <v>220</v>
      </c>
      <c r="D68" s="43">
        <v>168.8</v>
      </c>
      <c r="E68" s="43">
        <v>4.8</v>
      </c>
      <c r="F68" s="43">
        <f t="shared" ref="F68" si="26">D68</f>
        <v>168.8</v>
      </c>
      <c r="G68" s="43">
        <v>168.43</v>
      </c>
      <c r="H68" s="43">
        <f>(D68-G68)*10000*C68/1000000</f>
        <v>0.81400000000001005</v>
      </c>
      <c r="I68" s="43">
        <f t="shared" ref="I68" si="27">E68-H68</f>
        <v>3.98599999999999</v>
      </c>
      <c r="J68" s="43">
        <v>0</v>
      </c>
      <c r="K68" s="43">
        <f>J68</f>
        <v>0</v>
      </c>
      <c r="L68" s="154">
        <f t="shared" ref="L68" si="28">I68*100/E68</f>
        <v>83.041666666666458</v>
      </c>
      <c r="M68" s="43">
        <v>7.0000000000000007E-2</v>
      </c>
      <c r="N68" s="144"/>
    </row>
    <row r="69" spans="1:14" ht="14.1" customHeight="1" x14ac:dyDescent="0.25">
      <c r="A69" s="168"/>
      <c r="B69" s="150" t="s">
        <v>35</v>
      </c>
      <c r="C69" s="164"/>
      <c r="D69" s="151"/>
      <c r="E69" s="152">
        <f>SUM(E68:E68)</f>
        <v>4.8</v>
      </c>
      <c r="F69" s="152"/>
      <c r="G69" s="170"/>
      <c r="H69" s="152">
        <f>SUM(H68:H68)</f>
        <v>0.81400000000001005</v>
      </c>
      <c r="I69" s="152">
        <f>SUM(I68:I68)</f>
        <v>3.98599999999999</v>
      </c>
      <c r="J69" s="153"/>
      <c r="K69" s="152"/>
      <c r="L69" s="157">
        <f>I69*100/E69</f>
        <v>83.041666666666458</v>
      </c>
      <c r="M69" s="152"/>
      <c r="N69" s="144"/>
    </row>
    <row r="70" spans="1:14" ht="14.1" customHeight="1" x14ac:dyDescent="0.25">
      <c r="A70" s="168"/>
      <c r="B70" s="150" t="s">
        <v>74</v>
      </c>
      <c r="C70" s="164"/>
      <c r="D70" s="43"/>
      <c r="E70" s="192"/>
      <c r="F70" s="192"/>
      <c r="G70" s="199"/>
      <c r="H70" s="192"/>
      <c r="I70" s="192"/>
      <c r="J70" s="192"/>
      <c r="K70" s="192"/>
      <c r="L70" s="200"/>
      <c r="M70" s="192"/>
      <c r="N70" s="144"/>
    </row>
    <row r="71" spans="1:14" x14ac:dyDescent="0.25">
      <c r="A71" s="168">
        <v>41</v>
      </c>
      <c r="B71" s="140" t="s">
        <v>75</v>
      </c>
      <c r="C71" s="166">
        <v>54.1</v>
      </c>
      <c r="D71" s="166">
        <v>152.5</v>
      </c>
      <c r="E71" s="166">
        <v>1.42</v>
      </c>
      <c r="F71" s="43">
        <f>D71</f>
        <v>152.5</v>
      </c>
      <c r="G71" s="166">
        <v>150.27000000000001</v>
      </c>
      <c r="H71" s="43">
        <f>(D71-G71)*10000*C71/1000000</f>
        <v>1.2064299999999943</v>
      </c>
      <c r="I71" s="43">
        <f>E71-H71</f>
        <v>0.21357000000000559</v>
      </c>
      <c r="J71" s="166">
        <v>0</v>
      </c>
      <c r="K71" s="166">
        <f t="shared" ref="K71" si="29">J71</f>
        <v>0</v>
      </c>
      <c r="L71" s="154">
        <f t="shared" ref="L71:L73" si="30">I71*100/E71</f>
        <v>15.040140845070818</v>
      </c>
      <c r="M71" s="166">
        <v>0.05</v>
      </c>
      <c r="N71" s="182" t="s">
        <v>90</v>
      </c>
    </row>
    <row r="72" spans="1:14" x14ac:dyDescent="0.25">
      <c r="A72" s="168"/>
      <c r="B72" s="150" t="s">
        <v>76</v>
      </c>
      <c r="C72" s="164"/>
      <c r="D72" s="166"/>
      <c r="E72" s="166"/>
      <c r="F72" s="166"/>
      <c r="G72" s="201"/>
      <c r="H72" s="166"/>
      <c r="I72" s="43"/>
      <c r="J72" s="166"/>
      <c r="K72" s="166"/>
      <c r="L72" s="172"/>
      <c r="M72" s="166"/>
    </row>
    <row r="73" spans="1:14" x14ac:dyDescent="0.25">
      <c r="A73" s="168">
        <v>42</v>
      </c>
      <c r="B73" s="115" t="s">
        <v>77</v>
      </c>
      <c r="C73" s="43">
        <v>59.6</v>
      </c>
      <c r="D73" s="166">
        <v>159.87</v>
      </c>
      <c r="E73" s="166">
        <v>1.19</v>
      </c>
      <c r="F73" s="43">
        <f>D73</f>
        <v>159.87</v>
      </c>
      <c r="G73" s="166">
        <v>159.47</v>
      </c>
      <c r="H73" s="43">
        <f>(D73-G73)*10000*C73/1000000</f>
        <v>0.23840000000000341</v>
      </c>
      <c r="I73" s="43">
        <f>E73-H73</f>
        <v>0.95159999999999656</v>
      </c>
      <c r="J73" s="166">
        <v>0.01</v>
      </c>
      <c r="K73" s="166">
        <f>J73</f>
        <v>0.01</v>
      </c>
      <c r="L73" s="154">
        <f t="shared" si="30"/>
        <v>79.966386554621565</v>
      </c>
      <c r="M73" s="166">
        <v>0.01</v>
      </c>
      <c r="N73" s="113" t="s">
        <v>89</v>
      </c>
    </row>
    <row r="74" spans="1:14" x14ac:dyDescent="0.25">
      <c r="A74" s="168"/>
      <c r="B74" s="150" t="s">
        <v>78</v>
      </c>
      <c r="C74" s="164"/>
      <c r="D74" s="166"/>
      <c r="E74" s="166"/>
      <c r="F74" s="166"/>
      <c r="G74" s="201"/>
      <c r="H74" s="166"/>
      <c r="I74" s="166"/>
      <c r="J74" s="166"/>
      <c r="K74" s="166"/>
      <c r="L74" s="173"/>
      <c r="M74" s="166"/>
    </row>
    <row r="75" spans="1:14" x14ac:dyDescent="0.25">
      <c r="A75" s="168">
        <v>43</v>
      </c>
      <c r="B75" s="140" t="s">
        <v>79</v>
      </c>
      <c r="C75" s="174">
        <v>135</v>
      </c>
      <c r="D75" s="174">
        <v>139.19999999999999</v>
      </c>
      <c r="E75" s="174"/>
      <c r="F75" s="174"/>
      <c r="G75" s="166"/>
      <c r="H75" s="166"/>
      <c r="I75" s="43"/>
      <c r="J75" s="203"/>
      <c r="K75" s="203"/>
      <c r="L75" s="166"/>
      <c r="M75" s="202">
        <v>0.06</v>
      </c>
    </row>
    <row r="76" spans="1:14" x14ac:dyDescent="0.25">
      <c r="A76" s="168"/>
      <c r="B76" s="204" t="s">
        <v>81</v>
      </c>
      <c r="C76" s="167"/>
      <c r="D76" s="43"/>
      <c r="E76" s="152">
        <f>E21+E29+E34+E39+E51+E65+E69+E71+E73</f>
        <v>107.254</v>
      </c>
      <c r="F76" s="152"/>
      <c r="G76" s="152"/>
      <c r="H76" s="152">
        <f>H21+H29+H34+H39+H51+H65+H69+H71+H73</f>
        <v>8.4449356000000382</v>
      </c>
      <c r="I76" s="157">
        <f>I21+I29+I34+I39+I51+I65+I69+I71+I73</f>
        <v>98.809064399999968</v>
      </c>
      <c r="J76" s="152"/>
      <c r="K76" s="152"/>
      <c r="L76" s="152">
        <f>I76*100/E76</f>
        <v>92.126227832994545</v>
      </c>
      <c r="M76" s="192"/>
    </row>
    <row r="77" spans="1:14" x14ac:dyDescent="0.25">
      <c r="A77" s="225"/>
      <c r="B77" s="243" t="s">
        <v>91</v>
      </c>
      <c r="C77" s="243"/>
      <c r="D77" s="243"/>
      <c r="E77" s="243"/>
      <c r="F77" s="243"/>
      <c r="G77" s="243"/>
      <c r="H77" s="243"/>
      <c r="I77" s="243"/>
      <c r="J77" s="243"/>
      <c r="K77" s="243"/>
      <c r="L77" s="243"/>
      <c r="M77" s="243"/>
    </row>
    <row r="78" spans="1:14" s="159" customFormat="1" x14ac:dyDescent="0.25">
      <c r="A78" s="226">
        <v>1</v>
      </c>
      <c r="B78" s="224" t="s">
        <v>92</v>
      </c>
      <c r="C78" s="227">
        <v>116.98</v>
      </c>
      <c r="D78" s="227">
        <v>176.4</v>
      </c>
      <c r="E78" s="227">
        <v>2.36</v>
      </c>
      <c r="F78" s="43">
        <f t="shared" ref="F78:F80" si="31">D78</f>
        <v>176.4</v>
      </c>
      <c r="G78" s="43">
        <v>175.45</v>
      </c>
      <c r="H78" s="43">
        <f>(D78-G78)*10000*C78/1000000</f>
        <v>1.11131000000002</v>
      </c>
      <c r="I78" s="43">
        <f>E78-H78</f>
        <v>1.2486899999999799</v>
      </c>
      <c r="J78" s="227">
        <v>0.02</v>
      </c>
      <c r="K78" s="227">
        <f>J78</f>
        <v>0.02</v>
      </c>
      <c r="L78" s="154">
        <f t="shared" ref="L78:L80" si="32">I78*100/E78</f>
        <v>52.910593220338129</v>
      </c>
      <c r="M78" s="227"/>
    </row>
    <row r="79" spans="1:14" x14ac:dyDescent="0.25">
      <c r="A79" s="228">
        <v>2</v>
      </c>
      <c r="B79" s="115" t="s">
        <v>93</v>
      </c>
      <c r="C79" s="43">
        <v>339</v>
      </c>
      <c r="D79" s="43">
        <v>169.5</v>
      </c>
      <c r="E79" s="43">
        <v>4.0599999999999996</v>
      </c>
      <c r="F79" s="43">
        <f t="shared" si="31"/>
        <v>169.5</v>
      </c>
      <c r="G79" s="43">
        <v>169.3</v>
      </c>
      <c r="H79" s="43">
        <f>(D79-G79)*10000*C79/1000000</f>
        <v>0.67799999999996141</v>
      </c>
      <c r="I79" s="43">
        <f>E79-H79</f>
        <v>3.3820000000000383</v>
      </c>
      <c r="J79" s="145">
        <v>4.2000000000000003E-2</v>
      </c>
      <c r="K79" s="145">
        <f>J79</f>
        <v>4.2000000000000003E-2</v>
      </c>
      <c r="L79" s="154">
        <f t="shared" si="32"/>
        <v>83.30049261083839</v>
      </c>
      <c r="M79" s="43"/>
    </row>
    <row r="80" spans="1:14" x14ac:dyDescent="0.25">
      <c r="A80" s="228">
        <v>3</v>
      </c>
      <c r="B80" s="140" t="s">
        <v>94</v>
      </c>
      <c r="C80" s="43">
        <v>40.200000000000003</v>
      </c>
      <c r="D80" s="43">
        <v>180.1</v>
      </c>
      <c r="E80" s="43">
        <v>1</v>
      </c>
      <c r="F80" s="43">
        <f t="shared" si="31"/>
        <v>180.1</v>
      </c>
      <c r="G80" s="43">
        <v>177.85</v>
      </c>
      <c r="H80" s="43">
        <f>(D80-G80)*10000*C80/1000000</f>
        <v>0.90450000000000008</v>
      </c>
      <c r="I80" s="43">
        <f>E80-H80</f>
        <v>9.5499999999999918E-2</v>
      </c>
      <c r="J80" s="43">
        <v>0</v>
      </c>
      <c r="K80" s="43">
        <v>0</v>
      </c>
      <c r="L80" s="154">
        <f t="shared" si="32"/>
        <v>9.5499999999999918</v>
      </c>
      <c r="M80" s="43"/>
    </row>
    <row r="81" spans="1:13" x14ac:dyDescent="0.25">
      <c r="A81" s="229"/>
      <c r="B81" s="230"/>
      <c r="C81" s="152"/>
      <c r="D81" s="152"/>
      <c r="E81" s="152">
        <f>SUM(E78:E80)</f>
        <v>7.42</v>
      </c>
      <c r="F81" s="152"/>
      <c r="G81" s="231"/>
      <c r="H81" s="152">
        <f>SUM(H78:H80)</f>
        <v>2.6938099999999814</v>
      </c>
      <c r="I81" s="152">
        <f>SUM(I78:I80)</f>
        <v>4.7261900000000185</v>
      </c>
      <c r="J81" s="152"/>
      <c r="K81" s="152"/>
      <c r="L81" s="157">
        <f>I81*100/E81</f>
        <v>63.695283018868174</v>
      </c>
      <c r="M81" s="152"/>
    </row>
    <row r="82" spans="1:13" x14ac:dyDescent="0.25">
      <c r="A82" s="175"/>
      <c r="B82" s="176" t="s">
        <v>82</v>
      </c>
      <c r="C82" s="161"/>
      <c r="D82" s="161"/>
      <c r="E82" s="161"/>
      <c r="F82" s="161"/>
      <c r="G82" s="161"/>
      <c r="H82" s="161"/>
      <c r="I82" s="161"/>
      <c r="J82" s="161"/>
      <c r="K82" s="161"/>
      <c r="L82" s="177"/>
      <c r="M82" s="178"/>
    </row>
  </sheetData>
  <mergeCells count="19">
    <mergeCell ref="B56:B57"/>
    <mergeCell ref="E56:E59"/>
    <mergeCell ref="K56:K59"/>
    <mergeCell ref="B77:M77"/>
    <mergeCell ref="N4:N8"/>
    <mergeCell ref="C55:E55"/>
    <mergeCell ref="F55:K55"/>
    <mergeCell ref="L55:L59"/>
    <mergeCell ref="M55:M59"/>
    <mergeCell ref="B1:M1"/>
    <mergeCell ref="B2:M2"/>
    <mergeCell ref="B3:M3"/>
    <mergeCell ref="C4:E4"/>
    <mergeCell ref="F4:K4"/>
    <mergeCell ref="L4:L8"/>
    <mergeCell ref="M4:M8"/>
    <mergeCell ref="B5:B6"/>
    <mergeCell ref="K5:K8"/>
    <mergeCell ref="E5:E8"/>
  </mergeCells>
  <pageMargins left="0.9055118110236221" right="0.70866141732283472" top="0.74803149606299213" bottom="0.74803149606299213" header="0.31496062992125984" footer="0.31496062992125984"/>
  <pageSetup paperSize="9" fitToWidth="2" fitToHeight="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7"/>
  <sheetViews>
    <sheetView zoomScaleNormal="100" workbookViewId="0">
      <pane xSplit="13" ySplit="9" topLeftCell="N31" activePane="bottomRight" state="frozen"/>
      <selection pane="topRight" activeCell="N1" sqref="N1"/>
      <selection pane="bottomLeft" activeCell="A10" sqref="A10"/>
      <selection pane="bottomRight" activeCell="Q46" sqref="Q46"/>
    </sheetView>
  </sheetViews>
  <sheetFormatPr defaultRowHeight="15" x14ac:dyDescent="0.25"/>
  <cols>
    <col min="1" max="1" width="2.5703125" customWidth="1"/>
    <col min="2" max="2" width="17.5703125" customWidth="1"/>
    <col min="3" max="3" width="5.42578125" customWidth="1"/>
    <col min="4" max="4" width="6" customWidth="1"/>
    <col min="5" max="5" width="5.85546875" customWidth="1"/>
    <col min="6" max="6" width="6.42578125" customWidth="1"/>
    <col min="7" max="7" width="6" style="113" customWidth="1"/>
    <col min="8" max="8" width="6.42578125" style="113" customWidth="1"/>
    <col min="9" max="9" width="6" style="113" customWidth="1"/>
    <col min="10" max="10" width="5.140625" style="113" customWidth="1"/>
    <col min="11" max="11" width="4.7109375" style="113" customWidth="1"/>
    <col min="12" max="12" width="4.85546875" style="113" customWidth="1"/>
    <col min="13" max="13" width="6.5703125" style="113" customWidth="1"/>
    <col min="14" max="14" width="2" style="113" customWidth="1"/>
    <col min="15" max="24" width="9.140625" style="113"/>
  </cols>
  <sheetData>
    <row r="1" spans="1:15" ht="14.25" customHeight="1" x14ac:dyDescent="0.25">
      <c r="A1" s="1"/>
      <c r="B1" s="250" t="s">
        <v>0</v>
      </c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</row>
    <row r="2" spans="1:15" ht="12" customHeight="1" x14ac:dyDescent="0.25">
      <c r="A2" s="1"/>
      <c r="B2" s="250" t="s">
        <v>84</v>
      </c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</row>
    <row r="3" spans="1:15" ht="10.5" customHeight="1" x14ac:dyDescent="0.25">
      <c r="A3" s="1"/>
      <c r="B3" s="251" t="str">
        <f>Лист1!B3</f>
        <v>станом на 07 січня 2025р.</v>
      </c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</row>
    <row r="4" spans="1:15" ht="12.75" customHeight="1" x14ac:dyDescent="0.25">
      <c r="A4" s="2"/>
      <c r="B4" s="3"/>
      <c r="C4" s="252" t="s">
        <v>2</v>
      </c>
      <c r="D4" s="253"/>
      <c r="E4" s="254"/>
      <c r="F4" s="255" t="s">
        <v>3</v>
      </c>
      <c r="G4" s="256"/>
      <c r="H4" s="257"/>
      <c r="I4" s="257"/>
      <c r="J4" s="257"/>
      <c r="K4" s="258"/>
      <c r="L4" s="247" t="s">
        <v>4</v>
      </c>
      <c r="M4" s="259" t="s">
        <v>5</v>
      </c>
      <c r="N4" s="245"/>
    </row>
    <row r="5" spans="1:15" x14ac:dyDescent="0.25">
      <c r="A5" s="4"/>
      <c r="B5" s="246" t="s">
        <v>6</v>
      </c>
      <c r="C5" s="5" t="s">
        <v>7</v>
      </c>
      <c r="D5" s="6" t="s">
        <v>8</v>
      </c>
      <c r="E5" s="6" t="s">
        <v>9</v>
      </c>
      <c r="F5" s="7" t="s">
        <v>10</v>
      </c>
      <c r="G5" s="6" t="s">
        <v>11</v>
      </c>
      <c r="H5" s="6" t="s">
        <v>12</v>
      </c>
      <c r="I5" s="7" t="s">
        <v>13</v>
      </c>
      <c r="J5" s="6" t="s">
        <v>14</v>
      </c>
      <c r="K5" s="247" t="s">
        <v>83</v>
      </c>
      <c r="L5" s="248"/>
      <c r="M5" s="260"/>
      <c r="N5" s="245"/>
    </row>
    <row r="6" spans="1:15" x14ac:dyDescent="0.25">
      <c r="A6" s="4"/>
      <c r="B6" s="246"/>
      <c r="C6" s="8"/>
      <c r="D6" s="9"/>
      <c r="E6" s="10" t="s">
        <v>15</v>
      </c>
      <c r="F6" s="7" t="s">
        <v>16</v>
      </c>
      <c r="G6" s="10" t="s">
        <v>17</v>
      </c>
      <c r="H6" s="10" t="s">
        <v>18</v>
      </c>
      <c r="I6" s="7"/>
      <c r="J6" s="139" t="s">
        <v>19</v>
      </c>
      <c r="K6" s="248"/>
      <c r="L6" s="248"/>
      <c r="M6" s="260"/>
      <c r="N6" s="245"/>
    </row>
    <row r="7" spans="1:15" x14ac:dyDescent="0.25">
      <c r="A7" s="4"/>
      <c r="B7" s="8"/>
      <c r="C7" s="8"/>
      <c r="D7" s="9"/>
      <c r="E7" s="11"/>
      <c r="F7" s="7" t="s">
        <v>17</v>
      </c>
      <c r="G7" s="10"/>
      <c r="H7" s="11"/>
      <c r="I7" s="12"/>
      <c r="J7" s="10"/>
      <c r="K7" s="248"/>
      <c r="L7" s="248"/>
      <c r="M7" s="260"/>
      <c r="N7" s="245"/>
    </row>
    <row r="8" spans="1:15" ht="15" customHeight="1" x14ac:dyDescent="0.25">
      <c r="A8" s="13"/>
      <c r="B8" s="14"/>
      <c r="C8" s="14" t="s">
        <v>20</v>
      </c>
      <c r="D8" s="15" t="s">
        <v>21</v>
      </c>
      <c r="E8" s="16" t="s">
        <v>22</v>
      </c>
      <c r="F8" s="17" t="s">
        <v>21</v>
      </c>
      <c r="G8" s="16" t="s">
        <v>21</v>
      </c>
      <c r="H8" s="16" t="s">
        <v>22</v>
      </c>
      <c r="I8" s="7" t="s">
        <v>22</v>
      </c>
      <c r="J8" s="16" t="s">
        <v>23</v>
      </c>
      <c r="K8" s="249"/>
      <c r="L8" s="249"/>
      <c r="M8" s="261"/>
      <c r="N8" s="245"/>
    </row>
    <row r="9" spans="1:15" ht="12" customHeight="1" x14ac:dyDescent="0.25">
      <c r="A9" s="2">
        <v>1</v>
      </c>
      <c r="B9" s="18">
        <v>2</v>
      </c>
      <c r="C9" s="18">
        <v>3</v>
      </c>
      <c r="D9" s="18">
        <v>4</v>
      </c>
      <c r="E9" s="18">
        <v>5</v>
      </c>
      <c r="F9" s="18">
        <v>6</v>
      </c>
      <c r="G9" s="19">
        <v>7</v>
      </c>
      <c r="H9" s="18">
        <v>8</v>
      </c>
      <c r="I9" s="18">
        <v>9</v>
      </c>
      <c r="J9" s="18">
        <v>10</v>
      </c>
      <c r="K9" s="18">
        <v>11</v>
      </c>
      <c r="L9" s="18">
        <v>12</v>
      </c>
      <c r="M9" s="130">
        <v>13</v>
      </c>
      <c r="N9" s="131"/>
    </row>
    <row r="10" spans="1:15" ht="11.25" customHeight="1" x14ac:dyDescent="0.25">
      <c r="A10" s="20"/>
      <c r="B10" s="138" t="s">
        <v>24</v>
      </c>
      <c r="C10" s="137"/>
      <c r="D10" s="21"/>
      <c r="E10" s="21"/>
      <c r="F10" s="21"/>
      <c r="G10" s="21"/>
      <c r="H10" s="21"/>
      <c r="I10" s="21"/>
      <c r="J10" s="21"/>
      <c r="K10" s="21"/>
      <c r="L10" s="22"/>
      <c r="M10" s="122"/>
      <c r="N10" s="134"/>
    </row>
    <row r="11" spans="1:15" s="113" customFormat="1" ht="14.1" customHeight="1" x14ac:dyDescent="0.25">
      <c r="A11" s="24">
        <v>1</v>
      </c>
      <c r="B11" s="118" t="s">
        <v>25</v>
      </c>
      <c r="C11" s="26">
        <v>315.79399999999998</v>
      </c>
      <c r="D11" s="27">
        <v>177</v>
      </c>
      <c r="E11" s="27">
        <v>8.24</v>
      </c>
      <c r="F11" s="27">
        <f>D11</f>
        <v>177</v>
      </c>
      <c r="G11" s="27">
        <f>Лист1!G11</f>
        <v>176.76</v>
      </c>
      <c r="H11" s="27">
        <f>Лист1!H11</f>
        <v>0.75790560000002871</v>
      </c>
      <c r="I11" s="27">
        <f>E11-H11</f>
        <v>7.4820943999999718</v>
      </c>
      <c r="J11" s="27">
        <f>Лист1!J11</f>
        <v>0.35</v>
      </c>
      <c r="K11" s="27">
        <f>J11</f>
        <v>0.35</v>
      </c>
      <c r="L11" s="28">
        <f t="shared" ref="L11:L20" si="0">I11*100/E11</f>
        <v>90.802116504854013</v>
      </c>
      <c r="M11" s="123">
        <v>0.35</v>
      </c>
      <c r="N11" s="132"/>
      <c r="O11" s="132">
        <f>G11-D11</f>
        <v>-0.24000000000000909</v>
      </c>
    </row>
    <row r="12" spans="1:15" s="113" customFormat="1" ht="14.1" customHeight="1" x14ac:dyDescent="0.25">
      <c r="A12" s="24">
        <v>2</v>
      </c>
      <c r="B12" s="118" t="s">
        <v>26</v>
      </c>
      <c r="C12" s="26">
        <v>120</v>
      </c>
      <c r="D12" s="27">
        <v>167.5</v>
      </c>
      <c r="E12" s="27">
        <v>3.44</v>
      </c>
      <c r="F12" s="27">
        <f t="shared" ref="F12:F20" si="1">D12</f>
        <v>167.5</v>
      </c>
      <c r="G12" s="27">
        <f>Лист1!G12</f>
        <v>167.52</v>
      </c>
      <c r="H12" s="27">
        <f>Лист1!H12</f>
        <v>-2.4000000000012279E-2</v>
      </c>
      <c r="I12" s="27">
        <f t="shared" ref="I12:I20" si="2">E12-H12</f>
        <v>3.4640000000000124</v>
      </c>
      <c r="J12" s="27">
        <f>Лист1!J12</f>
        <v>0.39</v>
      </c>
      <c r="K12" s="27">
        <f t="shared" ref="K12:K20" si="3">J12</f>
        <v>0.39</v>
      </c>
      <c r="L12" s="28">
        <f t="shared" si="0"/>
        <v>100.697674418605</v>
      </c>
      <c r="M12" s="123">
        <v>0.8</v>
      </c>
      <c r="N12" s="132"/>
      <c r="O12" s="132">
        <f t="shared" ref="O12:O62" si="4">G12-D12</f>
        <v>2.0000000000010232E-2</v>
      </c>
    </row>
    <row r="13" spans="1:15" s="113" customFormat="1" ht="14.1" customHeight="1" x14ac:dyDescent="0.25">
      <c r="A13" s="24">
        <v>3</v>
      </c>
      <c r="B13" s="120" t="s">
        <v>27</v>
      </c>
      <c r="C13" s="29">
        <v>220</v>
      </c>
      <c r="D13" s="27">
        <v>164</v>
      </c>
      <c r="E13" s="27">
        <v>1.5</v>
      </c>
      <c r="F13" s="27">
        <f t="shared" si="1"/>
        <v>164</v>
      </c>
      <c r="G13" s="27">
        <f>Лист1!G13</f>
        <v>163.96</v>
      </c>
      <c r="H13" s="27">
        <f>Лист1!H13</f>
        <v>8.7999999999982495E-2</v>
      </c>
      <c r="I13" s="27">
        <f t="shared" si="2"/>
        <v>1.4120000000000175</v>
      </c>
      <c r="J13" s="27">
        <f>Лист1!J13</f>
        <v>0.75</v>
      </c>
      <c r="K13" s="27">
        <f>J13</f>
        <v>0.75</v>
      </c>
      <c r="L13" s="28">
        <f t="shared" si="0"/>
        <v>94.133333333334505</v>
      </c>
      <c r="M13" s="123">
        <v>0.95</v>
      </c>
      <c r="N13" s="132"/>
      <c r="O13" s="132">
        <f t="shared" si="4"/>
        <v>-3.9999999999992042E-2</v>
      </c>
    </row>
    <row r="14" spans="1:15" s="113" customFormat="1" ht="14.1" customHeight="1" x14ac:dyDescent="0.25">
      <c r="A14" s="24">
        <v>4</v>
      </c>
      <c r="B14" s="120" t="s">
        <v>28</v>
      </c>
      <c r="C14" s="29">
        <v>538.41999999999996</v>
      </c>
      <c r="D14" s="27">
        <v>157.5</v>
      </c>
      <c r="E14" s="27">
        <v>16.96</v>
      </c>
      <c r="F14" s="27">
        <f t="shared" si="1"/>
        <v>157.5</v>
      </c>
      <c r="G14" s="27">
        <f>Лист1!G14</f>
        <v>157.5</v>
      </c>
      <c r="H14" s="27">
        <f>Лист1!H14</f>
        <v>0</v>
      </c>
      <c r="I14" s="27">
        <f t="shared" si="2"/>
        <v>16.96</v>
      </c>
      <c r="J14" s="27">
        <f>Лист1!J14</f>
        <v>2</v>
      </c>
      <c r="K14" s="27">
        <f t="shared" si="3"/>
        <v>2</v>
      </c>
      <c r="L14" s="28">
        <f t="shared" si="0"/>
        <v>100</v>
      </c>
      <c r="M14" s="123">
        <v>1.5</v>
      </c>
      <c r="N14" s="132"/>
      <c r="O14" s="132">
        <f t="shared" si="4"/>
        <v>0</v>
      </c>
    </row>
    <row r="15" spans="1:15" s="113" customFormat="1" ht="14.1" customHeight="1" x14ac:dyDescent="0.25">
      <c r="A15" s="24">
        <v>5</v>
      </c>
      <c r="B15" s="120" t="s">
        <v>29</v>
      </c>
      <c r="C15" s="29">
        <v>165</v>
      </c>
      <c r="D15" s="27">
        <v>144.4</v>
      </c>
      <c r="E15" s="27">
        <v>2.42</v>
      </c>
      <c r="F15" s="27">
        <f t="shared" si="1"/>
        <v>144.4</v>
      </c>
      <c r="G15" s="27">
        <f>Лист1!G15</f>
        <v>144.44999999999999</v>
      </c>
      <c r="H15" s="27">
        <f>Лист1!H15</f>
        <v>-8.249999999997186E-2</v>
      </c>
      <c r="I15" s="27">
        <f t="shared" si="2"/>
        <v>2.502499999999972</v>
      </c>
      <c r="J15" s="27">
        <f>Лист1!J15</f>
        <v>2</v>
      </c>
      <c r="K15" s="27">
        <f t="shared" si="3"/>
        <v>2</v>
      </c>
      <c r="L15" s="28">
        <f t="shared" si="0"/>
        <v>103.40909090908976</v>
      </c>
      <c r="M15" s="123">
        <v>1.7</v>
      </c>
      <c r="N15" s="132"/>
      <c r="O15" s="132">
        <f t="shared" si="4"/>
        <v>4.9999999999982947E-2</v>
      </c>
    </row>
    <row r="16" spans="1:15" s="113" customFormat="1" ht="14.1" customHeight="1" x14ac:dyDescent="0.25">
      <c r="A16" s="24">
        <v>6</v>
      </c>
      <c r="B16" s="120" t="s">
        <v>30</v>
      </c>
      <c r="C16" s="29">
        <v>71</v>
      </c>
      <c r="D16" s="27">
        <v>142.75</v>
      </c>
      <c r="E16" s="27">
        <v>1.56</v>
      </c>
      <c r="F16" s="27">
        <f t="shared" si="1"/>
        <v>142.75</v>
      </c>
      <c r="G16" s="27">
        <f>Лист1!G16</f>
        <v>142.75</v>
      </c>
      <c r="H16" s="27">
        <f>Лист1!H16</f>
        <v>0</v>
      </c>
      <c r="I16" s="27">
        <f t="shared" si="2"/>
        <v>1.56</v>
      </c>
      <c r="J16" s="27">
        <f>Лист1!J16</f>
        <v>2</v>
      </c>
      <c r="K16" s="27">
        <f t="shared" si="3"/>
        <v>2</v>
      </c>
      <c r="L16" s="28">
        <f t="shared" si="0"/>
        <v>100</v>
      </c>
      <c r="M16" s="123">
        <v>1.8</v>
      </c>
      <c r="N16" s="132"/>
      <c r="O16" s="132">
        <f t="shared" si="4"/>
        <v>0</v>
      </c>
    </row>
    <row r="17" spans="1:15" s="113" customFormat="1" ht="14.1" customHeight="1" x14ac:dyDescent="0.25">
      <c r="A17" s="24">
        <v>7</v>
      </c>
      <c r="B17" s="118" t="s">
        <v>31</v>
      </c>
      <c r="C17" s="26">
        <v>327</v>
      </c>
      <c r="D17" s="27">
        <v>131.6</v>
      </c>
      <c r="E17" s="27">
        <v>3.27</v>
      </c>
      <c r="F17" s="27">
        <f t="shared" si="1"/>
        <v>131.6</v>
      </c>
      <c r="G17" s="27">
        <f>Лист1!G17</f>
        <v>131.53</v>
      </c>
      <c r="H17" s="27">
        <f>Лист1!H17</f>
        <v>0.2288999999999777</v>
      </c>
      <c r="I17" s="27">
        <f t="shared" si="2"/>
        <v>3.0411000000000223</v>
      </c>
      <c r="J17" s="27">
        <f>Лист1!J17</f>
        <v>2.25</v>
      </c>
      <c r="K17" s="27">
        <f t="shared" si="3"/>
        <v>2.25</v>
      </c>
      <c r="L17" s="28">
        <f t="shared" si="0"/>
        <v>93.000000000000682</v>
      </c>
      <c r="M17" s="123">
        <v>2.25</v>
      </c>
      <c r="N17" s="132"/>
      <c r="O17" s="132">
        <f t="shared" si="4"/>
        <v>-6.9999999999993179E-2</v>
      </c>
    </row>
    <row r="18" spans="1:15" s="113" customFormat="1" ht="14.1" customHeight="1" x14ac:dyDescent="0.25">
      <c r="A18" s="24">
        <v>8</v>
      </c>
      <c r="B18" s="121" t="s">
        <v>32</v>
      </c>
      <c r="C18" s="31">
        <v>70</v>
      </c>
      <c r="D18" s="27">
        <v>127.4</v>
      </c>
      <c r="E18" s="27">
        <v>1.75</v>
      </c>
      <c r="F18" s="27">
        <f t="shared" si="1"/>
        <v>127.4</v>
      </c>
      <c r="G18" s="27">
        <f>Лист1!G18</f>
        <v>127.3</v>
      </c>
      <c r="H18" s="27">
        <f>Лист1!H18</f>
        <v>7.000000000000596E-2</v>
      </c>
      <c r="I18" s="27">
        <f t="shared" si="2"/>
        <v>1.6799999999999939</v>
      </c>
      <c r="J18" s="27">
        <f>Лист1!J18</f>
        <v>2.82</v>
      </c>
      <c r="K18" s="27">
        <f t="shared" si="3"/>
        <v>2.82</v>
      </c>
      <c r="L18" s="28">
        <f t="shared" si="0"/>
        <v>95.999999999999659</v>
      </c>
      <c r="M18" s="123">
        <v>2.2999999999999998</v>
      </c>
      <c r="N18" s="132"/>
      <c r="O18" s="132">
        <f t="shared" si="4"/>
        <v>-0.10000000000000853</v>
      </c>
    </row>
    <row r="19" spans="1:15" s="113" customFormat="1" x14ac:dyDescent="0.25">
      <c r="A19" s="24">
        <v>9</v>
      </c>
      <c r="B19" s="115" t="s">
        <v>33</v>
      </c>
      <c r="C19" s="33">
        <v>638</v>
      </c>
      <c r="D19" s="27">
        <v>113.9</v>
      </c>
      <c r="E19" s="27">
        <v>15.7</v>
      </c>
      <c r="F19" s="27">
        <f t="shared" si="1"/>
        <v>113.9</v>
      </c>
      <c r="G19" s="27">
        <f>Лист1!G19</f>
        <v>113.84</v>
      </c>
      <c r="H19" s="27">
        <f>Лист1!H19</f>
        <v>0.38280000000001452</v>
      </c>
      <c r="I19" s="27">
        <f t="shared" si="2"/>
        <v>15.317199999999985</v>
      </c>
      <c r="J19" s="27">
        <f>Лист1!J19</f>
        <v>3</v>
      </c>
      <c r="K19" s="27">
        <f>J19</f>
        <v>3</v>
      </c>
      <c r="L19" s="28">
        <f t="shared" si="0"/>
        <v>97.561783439490355</v>
      </c>
      <c r="M19" s="123">
        <v>2.4500000000000002</v>
      </c>
      <c r="N19" s="132"/>
      <c r="O19" s="132">
        <f t="shared" si="4"/>
        <v>-6.0000000000002274E-2</v>
      </c>
    </row>
    <row r="20" spans="1:15" s="113" customFormat="1" ht="24.75" x14ac:dyDescent="0.25">
      <c r="A20" s="24">
        <v>10</v>
      </c>
      <c r="B20" s="115" t="s">
        <v>34</v>
      </c>
      <c r="C20" s="34">
        <v>170</v>
      </c>
      <c r="D20" s="27">
        <v>99.81</v>
      </c>
      <c r="E20" s="27">
        <v>3.75</v>
      </c>
      <c r="F20" s="27">
        <f t="shared" si="1"/>
        <v>99.81</v>
      </c>
      <c r="G20" s="27">
        <f>Лист1!G20</f>
        <v>99.73</v>
      </c>
      <c r="H20" s="27">
        <f>Лист1!H20</f>
        <v>0.1359999999999971</v>
      </c>
      <c r="I20" s="27">
        <f t="shared" si="2"/>
        <v>3.614000000000003</v>
      </c>
      <c r="J20" s="27">
        <f>Лист1!J20</f>
        <v>6.1</v>
      </c>
      <c r="K20" s="27">
        <f t="shared" si="3"/>
        <v>6.1</v>
      </c>
      <c r="L20" s="28">
        <f t="shared" si="0"/>
        <v>96.37333333333342</v>
      </c>
      <c r="M20" s="123">
        <v>2.5</v>
      </c>
      <c r="N20" s="132"/>
      <c r="O20" s="132">
        <f t="shared" si="4"/>
        <v>-7.9999999999998295E-2</v>
      </c>
    </row>
    <row r="21" spans="1:15" s="113" customFormat="1" ht="12" customHeight="1" x14ac:dyDescent="0.25">
      <c r="A21" s="24"/>
      <c r="B21" s="35" t="s">
        <v>35</v>
      </c>
      <c r="C21" s="36"/>
      <c r="D21" s="37"/>
      <c r="E21" s="38">
        <f>SUM(E11:E20)</f>
        <v>58.59</v>
      </c>
      <c r="F21" s="37"/>
      <c r="G21" s="39"/>
      <c r="H21" s="38">
        <f>SUM(H11:H20)</f>
        <v>1.5571056000000223</v>
      </c>
      <c r="I21" s="38">
        <f>SUM(I11:I20)</f>
        <v>57.032894399999975</v>
      </c>
      <c r="J21" s="37"/>
      <c r="K21" s="37"/>
      <c r="L21" s="143">
        <f>I21*100/E21</f>
        <v>97.342369687659968</v>
      </c>
      <c r="M21" s="124"/>
      <c r="N21" s="132"/>
      <c r="O21" s="132">
        <f t="shared" si="4"/>
        <v>0</v>
      </c>
    </row>
    <row r="22" spans="1:15" s="113" customFormat="1" x14ac:dyDescent="0.25">
      <c r="A22" s="24"/>
      <c r="B22" s="136" t="s">
        <v>36</v>
      </c>
      <c r="C22" s="45"/>
      <c r="D22" s="46"/>
      <c r="E22" s="46"/>
      <c r="F22" s="46"/>
      <c r="G22" s="47"/>
      <c r="H22" s="46"/>
      <c r="I22" s="48"/>
      <c r="J22" s="48"/>
      <c r="K22" s="48"/>
      <c r="L22" s="49"/>
      <c r="M22" s="123"/>
      <c r="N22" s="132"/>
      <c r="O22" s="132">
        <f t="shared" si="4"/>
        <v>0</v>
      </c>
    </row>
    <row r="23" spans="1:15" s="113" customFormat="1" ht="14.1" customHeight="1" x14ac:dyDescent="0.25">
      <c r="A23" s="50">
        <v>16</v>
      </c>
      <c r="B23" s="32" t="s">
        <v>38</v>
      </c>
      <c r="C23" s="52">
        <v>137</v>
      </c>
      <c r="D23" s="27">
        <v>191.61</v>
      </c>
      <c r="E23" s="27">
        <v>1.4</v>
      </c>
      <c r="F23" s="27">
        <f t="shared" ref="F23:F24" si="5">D23</f>
        <v>191.61</v>
      </c>
      <c r="G23" s="27">
        <f>Лист1!G23</f>
        <v>191.35</v>
      </c>
      <c r="H23" s="27">
        <f>Лист1!H23</f>
        <v>0.15399999999999991</v>
      </c>
      <c r="I23" s="27">
        <f t="shared" ref="I23:I28" si="6">E23-H23</f>
        <v>1.246</v>
      </c>
      <c r="J23" s="27">
        <f>Лист1!J23</f>
        <v>0.15</v>
      </c>
      <c r="K23" s="27">
        <f t="shared" ref="K23:K28" si="7">J23</f>
        <v>0.15</v>
      </c>
      <c r="L23" s="28">
        <f>I23*100/E23</f>
        <v>89</v>
      </c>
      <c r="M23" s="123">
        <v>0.15</v>
      </c>
      <c r="N23" s="132"/>
      <c r="O23" s="132">
        <f t="shared" si="4"/>
        <v>-0.26000000000001933</v>
      </c>
    </row>
    <row r="24" spans="1:15" s="113" customFormat="1" ht="14.1" customHeight="1" x14ac:dyDescent="0.25">
      <c r="A24" s="50">
        <v>17</v>
      </c>
      <c r="B24" s="32" t="s">
        <v>39</v>
      </c>
      <c r="C24" s="52">
        <v>88</v>
      </c>
      <c r="D24" s="27">
        <v>203</v>
      </c>
      <c r="E24" s="27">
        <v>1.3</v>
      </c>
      <c r="F24" s="27">
        <f t="shared" si="5"/>
        <v>203</v>
      </c>
      <c r="G24" s="27">
        <f>Лист1!G24</f>
        <v>202.7</v>
      </c>
      <c r="H24" s="27">
        <f>Лист1!H24</f>
        <v>0.15000000000000013</v>
      </c>
      <c r="I24" s="27">
        <f t="shared" si="6"/>
        <v>1.1499999999999999</v>
      </c>
      <c r="J24" s="27">
        <f>Лист1!J24</f>
        <v>0.01</v>
      </c>
      <c r="K24" s="27">
        <f t="shared" si="7"/>
        <v>0.01</v>
      </c>
      <c r="L24" s="28">
        <f>I24*100/E24</f>
        <v>88.461538461538453</v>
      </c>
      <c r="M24" s="123">
        <v>0.02</v>
      </c>
      <c r="N24" s="132"/>
      <c r="O24" s="132">
        <f t="shared" si="4"/>
        <v>-0.30000000000001137</v>
      </c>
    </row>
    <row r="25" spans="1:15" s="113" customFormat="1" ht="14.1" customHeight="1" x14ac:dyDescent="0.25">
      <c r="A25" s="24">
        <v>19</v>
      </c>
      <c r="B25" s="25" t="s">
        <v>40</v>
      </c>
      <c r="C25" s="26">
        <v>234</v>
      </c>
      <c r="D25" s="51">
        <v>182.5</v>
      </c>
      <c r="E25" s="51">
        <v>3.93</v>
      </c>
      <c r="F25" s="27">
        <f t="shared" ref="F25:F28" si="8">D25</f>
        <v>182.5</v>
      </c>
      <c r="G25" s="27">
        <f>Лист1!G25</f>
        <v>182.51</v>
      </c>
      <c r="H25" s="27">
        <f>Лист1!H25</f>
        <v>-2.3399999999978719E-2</v>
      </c>
      <c r="I25" s="27">
        <f t="shared" si="6"/>
        <v>3.9533999999999789</v>
      </c>
      <c r="J25" s="27">
        <f>Лист1!J25</f>
        <v>0.14000000000000001</v>
      </c>
      <c r="K25" s="27">
        <f t="shared" si="7"/>
        <v>0.14000000000000001</v>
      </c>
      <c r="L25" s="28">
        <f t="shared" ref="L25:L27" si="9">I25*100/E25</f>
        <v>100.5954198473277</v>
      </c>
      <c r="M25" s="123">
        <v>0.21</v>
      </c>
      <c r="N25" s="132"/>
      <c r="O25" s="132">
        <f t="shared" si="4"/>
        <v>9.9999999999909051E-3</v>
      </c>
    </row>
    <row r="26" spans="1:15" s="113" customFormat="1" ht="14.1" customHeight="1" x14ac:dyDescent="0.25">
      <c r="A26" s="24">
        <v>20</v>
      </c>
      <c r="B26" s="54" t="s">
        <v>41</v>
      </c>
      <c r="C26" s="55">
        <v>65</v>
      </c>
      <c r="D26" s="27">
        <v>192.5</v>
      </c>
      <c r="E26" s="27">
        <v>1.07</v>
      </c>
      <c r="F26" s="27">
        <f t="shared" si="8"/>
        <v>192.5</v>
      </c>
      <c r="G26" s="27">
        <f>Лист1!G26</f>
        <v>191.65</v>
      </c>
      <c r="H26" s="27">
        <f>Лист1!H26</f>
        <v>0.55249999999999644</v>
      </c>
      <c r="I26" s="27">
        <f t="shared" si="6"/>
        <v>0.51750000000000362</v>
      </c>
      <c r="J26" s="27">
        <f>Лист1!J26</f>
        <v>0.01</v>
      </c>
      <c r="K26" s="27">
        <f t="shared" si="7"/>
        <v>0.01</v>
      </c>
      <c r="L26" s="28">
        <f t="shared" si="9"/>
        <v>48.364485981308746</v>
      </c>
      <c r="M26" s="123">
        <v>0.01</v>
      </c>
      <c r="N26" s="132"/>
      <c r="O26" s="132">
        <f t="shared" si="4"/>
        <v>-0.84999999999999432</v>
      </c>
    </row>
    <row r="27" spans="1:15" s="113" customFormat="1" ht="14.1" customHeight="1" x14ac:dyDescent="0.25">
      <c r="A27" s="24">
        <v>21</v>
      </c>
      <c r="B27" s="30" t="s">
        <v>42</v>
      </c>
      <c r="C27" s="31">
        <v>97</v>
      </c>
      <c r="D27" s="27">
        <v>179.1</v>
      </c>
      <c r="E27" s="27">
        <v>1.75</v>
      </c>
      <c r="F27" s="27">
        <f t="shared" si="8"/>
        <v>179.1</v>
      </c>
      <c r="G27" s="27">
        <f>Лист1!G27</f>
        <v>179.13</v>
      </c>
      <c r="H27" s="27">
        <f>Лист1!H27</f>
        <v>-2.9100000000001101E-2</v>
      </c>
      <c r="I27" s="27">
        <f t="shared" si="6"/>
        <v>1.779100000000001</v>
      </c>
      <c r="J27" s="27">
        <f>Лист1!J27</f>
        <v>0.17</v>
      </c>
      <c r="K27" s="27">
        <f t="shared" si="7"/>
        <v>0.17</v>
      </c>
      <c r="L27" s="28">
        <f t="shared" si="9"/>
        <v>101.66285714285721</v>
      </c>
      <c r="M27" s="123">
        <v>0.22</v>
      </c>
      <c r="N27" s="132"/>
      <c r="O27" s="132">
        <f t="shared" si="4"/>
        <v>3.0000000000001137E-2</v>
      </c>
    </row>
    <row r="28" spans="1:15" s="113" customFormat="1" ht="14.1" customHeight="1" x14ac:dyDescent="0.25">
      <c r="A28" s="24">
        <v>22</v>
      </c>
      <c r="B28" s="30" t="s">
        <v>43</v>
      </c>
      <c r="C28" s="56">
        <v>95</v>
      </c>
      <c r="D28" s="57">
        <v>174.03</v>
      </c>
      <c r="E28" s="57">
        <v>1.03</v>
      </c>
      <c r="F28" s="27">
        <f t="shared" si="8"/>
        <v>174.03</v>
      </c>
      <c r="G28" s="27">
        <f>Лист1!G28</f>
        <v>174.06</v>
      </c>
      <c r="H28" s="27">
        <f>Лист1!H28</f>
        <v>-2.850000000000108E-2</v>
      </c>
      <c r="I28" s="27">
        <f t="shared" si="6"/>
        <v>1.0585000000000011</v>
      </c>
      <c r="J28" s="27">
        <f>Лист1!J28</f>
        <v>0.18</v>
      </c>
      <c r="K28" s="57">
        <f t="shared" si="7"/>
        <v>0.18</v>
      </c>
      <c r="L28" s="28">
        <f>I28*100/E28</f>
        <v>102.76699029126223</v>
      </c>
      <c r="M28" s="123">
        <v>0.26</v>
      </c>
      <c r="N28" s="132"/>
      <c r="O28" s="132">
        <f t="shared" si="4"/>
        <v>3.0000000000001137E-2</v>
      </c>
    </row>
    <row r="29" spans="1:15" s="113" customFormat="1" ht="14.1" customHeight="1" x14ac:dyDescent="0.25">
      <c r="A29" s="24"/>
      <c r="B29" s="35" t="s">
        <v>35</v>
      </c>
      <c r="C29" s="58"/>
      <c r="D29" s="37"/>
      <c r="E29" s="38">
        <f>E23+E24+E25+E26+E27+E28</f>
        <v>10.48</v>
      </c>
      <c r="F29" s="38"/>
      <c r="G29" s="59"/>
      <c r="H29" s="38">
        <f>H23+H24+H25+H26+H27+H28</f>
        <v>0.77550000000001551</v>
      </c>
      <c r="I29" s="38">
        <f>I23+I24+I25+I26+I27+I28</f>
        <v>9.7044999999999835</v>
      </c>
      <c r="J29" s="38"/>
      <c r="K29" s="38"/>
      <c r="L29" s="143">
        <f>I29*100/E29</f>
        <v>92.600190839694491</v>
      </c>
      <c r="M29" s="125"/>
      <c r="N29" s="132"/>
      <c r="O29" s="132">
        <f t="shared" si="4"/>
        <v>0</v>
      </c>
    </row>
    <row r="30" spans="1:15" s="113" customFormat="1" ht="14.1" customHeight="1" x14ac:dyDescent="0.25">
      <c r="A30" s="24"/>
      <c r="B30" s="60" t="s">
        <v>44</v>
      </c>
      <c r="C30" s="45"/>
      <c r="D30" s="61"/>
      <c r="E30" s="61"/>
      <c r="F30" s="61"/>
      <c r="G30" s="62"/>
      <c r="H30" s="61"/>
      <c r="I30" s="61"/>
      <c r="J30" s="48"/>
      <c r="K30" s="48"/>
      <c r="L30" s="63"/>
      <c r="M30" s="61"/>
      <c r="N30" s="132"/>
      <c r="O30" s="132">
        <f t="shared" si="4"/>
        <v>0</v>
      </c>
    </row>
    <row r="31" spans="1:15" s="113" customFormat="1" ht="14.1" customHeight="1" x14ac:dyDescent="0.25">
      <c r="A31" s="24">
        <v>23</v>
      </c>
      <c r="B31" s="118" t="s">
        <v>45</v>
      </c>
      <c r="C31" s="26">
        <v>57</v>
      </c>
      <c r="D31" s="51">
        <v>189.5</v>
      </c>
      <c r="E31" s="51">
        <v>1.19</v>
      </c>
      <c r="F31" s="27">
        <f t="shared" ref="F31:F33" si="10">D31</f>
        <v>189.5</v>
      </c>
      <c r="G31" s="51">
        <f>Лист1!G31</f>
        <v>189.43</v>
      </c>
      <c r="H31" s="27">
        <f>Лист1!H31</f>
        <v>3.9899999999996112E-2</v>
      </c>
      <c r="I31" s="27">
        <f>E31-H31</f>
        <v>1.1501000000000039</v>
      </c>
      <c r="J31" s="27">
        <f>Лист1!J31</f>
        <v>0.03</v>
      </c>
      <c r="K31" s="27">
        <f>J31</f>
        <v>0.03</v>
      </c>
      <c r="L31" s="28">
        <f t="shared" ref="L31:L33" si="11">I31*100/E31</f>
        <v>96.647058823529747</v>
      </c>
      <c r="M31" s="123">
        <v>0.05</v>
      </c>
      <c r="N31" s="132"/>
      <c r="O31" s="132">
        <f t="shared" si="4"/>
        <v>-6.9999999999993179E-2</v>
      </c>
    </row>
    <row r="32" spans="1:15" s="113" customFormat="1" ht="14.1" customHeight="1" x14ac:dyDescent="0.25">
      <c r="A32" s="24">
        <v>24</v>
      </c>
      <c r="B32" s="54" t="s">
        <v>46</v>
      </c>
      <c r="C32" s="55">
        <v>104</v>
      </c>
      <c r="D32" s="27">
        <v>185.5</v>
      </c>
      <c r="E32" s="27">
        <v>1.83</v>
      </c>
      <c r="F32" s="27">
        <f t="shared" si="10"/>
        <v>185.5</v>
      </c>
      <c r="G32" s="51">
        <f>Лист1!G32</f>
        <v>185.5</v>
      </c>
      <c r="H32" s="27">
        <f>Лист1!H32</f>
        <v>0</v>
      </c>
      <c r="I32" s="27">
        <f>E32-H32</f>
        <v>1.83</v>
      </c>
      <c r="J32" s="27">
        <f>Лист1!J32</f>
        <v>0.03</v>
      </c>
      <c r="K32" s="27">
        <f>J32</f>
        <v>0.03</v>
      </c>
      <c r="L32" s="28">
        <f t="shared" si="11"/>
        <v>100</v>
      </c>
      <c r="M32" s="123">
        <v>0.06</v>
      </c>
      <c r="N32" s="132"/>
      <c r="O32" s="132">
        <f t="shared" si="4"/>
        <v>0</v>
      </c>
    </row>
    <row r="33" spans="1:16" s="113" customFormat="1" ht="14.1" customHeight="1" x14ac:dyDescent="0.25">
      <c r="A33" s="24">
        <v>25</v>
      </c>
      <c r="B33" s="23" t="s">
        <v>47</v>
      </c>
      <c r="C33" s="56">
        <v>64</v>
      </c>
      <c r="D33" s="57">
        <v>180.6</v>
      </c>
      <c r="E33" s="57">
        <v>1.02</v>
      </c>
      <c r="F33" s="27">
        <f t="shared" si="10"/>
        <v>180.6</v>
      </c>
      <c r="G33" s="51">
        <f>Лист1!G33</f>
        <v>180.6</v>
      </c>
      <c r="H33" s="27">
        <f>Лист1!H33</f>
        <v>0</v>
      </c>
      <c r="I33" s="27">
        <f>E33-H33</f>
        <v>1.02</v>
      </c>
      <c r="J33" s="27">
        <f>Лист1!J33</f>
        <v>0.03</v>
      </c>
      <c r="K33" s="57">
        <f>J33</f>
        <v>0.03</v>
      </c>
      <c r="L33" s="28">
        <f t="shared" si="11"/>
        <v>100</v>
      </c>
      <c r="M33" s="123">
        <v>0.06</v>
      </c>
      <c r="N33" s="132"/>
      <c r="O33" s="132">
        <f t="shared" si="4"/>
        <v>0</v>
      </c>
      <c r="P33" s="113" t="s">
        <v>85</v>
      </c>
    </row>
    <row r="34" spans="1:16" s="113" customFormat="1" ht="14.1" customHeight="1" x14ac:dyDescent="0.25">
      <c r="A34" s="24"/>
      <c r="B34" s="35" t="s">
        <v>35</v>
      </c>
      <c r="C34" s="58"/>
      <c r="D34" s="37"/>
      <c r="E34" s="38">
        <f>SUM(E31:E33)</f>
        <v>4.04</v>
      </c>
      <c r="F34" s="38"/>
      <c r="G34" s="59"/>
      <c r="H34" s="38">
        <f>SUM(H31:H33)</f>
        <v>3.9899999999996112E-2</v>
      </c>
      <c r="I34" s="38">
        <f>SUM(I31:I33)</f>
        <v>4.0001000000000033</v>
      </c>
      <c r="J34" s="38"/>
      <c r="K34" s="38"/>
      <c r="L34" s="143">
        <f>I34*100/E34</f>
        <v>99.01237623762384</v>
      </c>
      <c r="M34" s="125"/>
      <c r="N34" s="132"/>
      <c r="O34" s="132">
        <f t="shared" si="4"/>
        <v>0</v>
      </c>
    </row>
    <row r="35" spans="1:16" s="113" customFormat="1" ht="14.1" customHeight="1" x14ac:dyDescent="0.25">
      <c r="A35" s="24"/>
      <c r="B35" s="117" t="s">
        <v>48</v>
      </c>
      <c r="C35" s="45"/>
      <c r="D35" s="48"/>
      <c r="E35" s="48"/>
      <c r="F35" s="48"/>
      <c r="G35" s="64"/>
      <c r="H35" s="48"/>
      <c r="I35" s="48"/>
      <c r="J35" s="48"/>
      <c r="K35" s="42"/>
      <c r="L35" s="28"/>
      <c r="M35" s="123"/>
      <c r="N35" s="132"/>
      <c r="O35" s="132">
        <f t="shared" si="4"/>
        <v>0</v>
      </c>
    </row>
    <row r="36" spans="1:16" s="113" customFormat="1" ht="14.1" customHeight="1" x14ac:dyDescent="0.25">
      <c r="A36" s="24">
        <v>26</v>
      </c>
      <c r="B36" s="25" t="s">
        <v>49</v>
      </c>
      <c r="C36" s="26">
        <v>66.7</v>
      </c>
      <c r="D36" s="51">
        <v>182.5</v>
      </c>
      <c r="E36" s="51">
        <v>1.08</v>
      </c>
      <c r="F36" s="27">
        <f t="shared" ref="F36:F38" si="12">D36</f>
        <v>182.5</v>
      </c>
      <c r="G36" s="51">
        <f>Лист1!G36</f>
        <v>181.7</v>
      </c>
      <c r="H36" s="27">
        <f>Лист1!H36</f>
        <v>0.53360000000000751</v>
      </c>
      <c r="I36" s="27">
        <f>E36-H36</f>
        <v>0.54639999999999256</v>
      </c>
      <c r="J36" s="27">
        <f>Лист1!J36</f>
        <v>0.01</v>
      </c>
      <c r="K36" s="51">
        <f t="shared" ref="K36" si="13">J36</f>
        <v>0.01</v>
      </c>
      <c r="L36" s="28">
        <f t="shared" ref="L36:L38" si="14">I36*100/E36</f>
        <v>50.592592592591899</v>
      </c>
      <c r="M36" s="135">
        <v>0.04</v>
      </c>
      <c r="N36" s="132"/>
      <c r="O36" s="132">
        <f t="shared" si="4"/>
        <v>-0.80000000000001137</v>
      </c>
    </row>
    <row r="37" spans="1:16" s="113" customFormat="1" ht="14.1" customHeight="1" x14ac:dyDescent="0.25">
      <c r="A37" s="24">
        <v>27</v>
      </c>
      <c r="B37" s="54" t="s">
        <v>50</v>
      </c>
      <c r="C37" s="55">
        <v>62.8</v>
      </c>
      <c r="D37" s="27">
        <v>177</v>
      </c>
      <c r="E37" s="27">
        <v>1.41</v>
      </c>
      <c r="F37" s="27">
        <f t="shared" si="12"/>
        <v>177</v>
      </c>
      <c r="G37" s="51">
        <f>Лист1!G37</f>
        <v>176.4</v>
      </c>
      <c r="H37" s="27">
        <f>Лист1!H37</f>
        <v>0.37679999999999647</v>
      </c>
      <c r="I37" s="27">
        <f>E37-H37</f>
        <v>1.0332000000000034</v>
      </c>
      <c r="J37" s="27">
        <f>Лист1!J37</f>
        <v>0.01</v>
      </c>
      <c r="K37" s="51">
        <f>J37</f>
        <v>0.01</v>
      </c>
      <c r="L37" s="28">
        <f t="shared" si="14"/>
        <v>73.276595744681103</v>
      </c>
      <c r="M37" s="135">
        <v>0.05</v>
      </c>
      <c r="N37" s="132"/>
      <c r="O37" s="132">
        <f t="shared" si="4"/>
        <v>-0.59999999999999432</v>
      </c>
    </row>
    <row r="38" spans="1:16" s="113" customFormat="1" ht="14.1" customHeight="1" x14ac:dyDescent="0.25">
      <c r="A38" s="24">
        <v>28</v>
      </c>
      <c r="B38" s="30" t="s">
        <v>51</v>
      </c>
      <c r="C38" s="31">
        <v>56</v>
      </c>
      <c r="D38" s="57">
        <v>175.25</v>
      </c>
      <c r="E38" s="57">
        <v>1.17</v>
      </c>
      <c r="F38" s="27">
        <f t="shared" si="12"/>
        <v>175.25</v>
      </c>
      <c r="G38" s="51">
        <f>Лист1!G38</f>
        <v>174.85</v>
      </c>
      <c r="H38" s="27">
        <f>Лист1!H38</f>
        <v>0.22400000000000317</v>
      </c>
      <c r="I38" s="27">
        <f>E38-H38</f>
        <v>0.94599999999999673</v>
      </c>
      <c r="J38" s="27">
        <f>Лист1!J38</f>
        <v>0.02</v>
      </c>
      <c r="K38" s="51">
        <f>J38</f>
        <v>0.02</v>
      </c>
      <c r="L38" s="28">
        <f t="shared" si="14"/>
        <v>80.854700854700582</v>
      </c>
      <c r="M38" s="135">
        <v>0.06</v>
      </c>
      <c r="N38" s="132"/>
      <c r="O38" s="132">
        <f t="shared" si="4"/>
        <v>-0.40000000000000568</v>
      </c>
    </row>
    <row r="39" spans="1:16" s="113" customFormat="1" ht="14.1" customHeight="1" x14ac:dyDescent="0.25">
      <c r="A39" s="24"/>
      <c r="B39" s="35" t="s">
        <v>35</v>
      </c>
      <c r="C39" s="36"/>
      <c r="D39" s="27"/>
      <c r="E39" s="65">
        <f>SUM(E36:E38)</f>
        <v>3.66</v>
      </c>
      <c r="F39" s="66"/>
      <c r="G39" s="67" t="s">
        <v>52</v>
      </c>
      <c r="H39" s="65">
        <f>SUM(H36:H38)</f>
        <v>1.1344000000000072</v>
      </c>
      <c r="I39" s="65">
        <f>SUM(I36:I38)</f>
        <v>2.5255999999999927</v>
      </c>
      <c r="J39" s="38"/>
      <c r="K39" s="68"/>
      <c r="L39" s="143">
        <f>I39*100/E39</f>
        <v>69.00546448087411</v>
      </c>
      <c r="M39" s="69"/>
      <c r="N39" s="132"/>
      <c r="O39" s="132" t="e">
        <f t="shared" si="4"/>
        <v>#VALUE!</v>
      </c>
    </row>
    <row r="40" spans="1:16" s="113" customFormat="1" ht="14.1" customHeight="1" x14ac:dyDescent="0.25">
      <c r="A40" s="24"/>
      <c r="B40" s="116" t="s">
        <v>53</v>
      </c>
      <c r="C40" s="71"/>
      <c r="D40" s="48"/>
      <c r="E40" s="48"/>
      <c r="F40" s="48"/>
      <c r="G40" s="64"/>
      <c r="H40" s="48"/>
      <c r="I40" s="48"/>
      <c r="J40" s="48"/>
      <c r="K40" s="48"/>
      <c r="L40" s="49"/>
      <c r="M40" s="123"/>
      <c r="N40" s="132"/>
      <c r="O40" s="132">
        <f t="shared" si="4"/>
        <v>0</v>
      </c>
    </row>
    <row r="41" spans="1:16" s="113" customFormat="1" ht="14.1" customHeight="1" x14ac:dyDescent="0.25">
      <c r="A41" s="24">
        <v>29</v>
      </c>
      <c r="B41" s="72" t="s">
        <v>54</v>
      </c>
      <c r="C41" s="73">
        <v>184</v>
      </c>
      <c r="D41" s="74">
        <v>212.5</v>
      </c>
      <c r="E41" s="27">
        <v>2.4700000000000002</v>
      </c>
      <c r="F41" s="27">
        <f t="shared" ref="F41:F44" si="15">D41</f>
        <v>212.5</v>
      </c>
      <c r="G41" s="51">
        <f>Лист1!G41</f>
        <v>212.1</v>
      </c>
      <c r="H41" s="27">
        <f>Лист1!H41</f>
        <v>0.62</v>
      </c>
      <c r="I41" s="27">
        <f>E41-H41</f>
        <v>1.85</v>
      </c>
      <c r="J41" s="27">
        <f>Лист1!J41</f>
        <v>0.15</v>
      </c>
      <c r="K41" s="27">
        <f t="shared" ref="K41:K43" si="16">J41</f>
        <v>0.15</v>
      </c>
      <c r="L41" s="28">
        <f t="shared" ref="L41:L50" si="17">I41*100/E41</f>
        <v>74.89878542510121</v>
      </c>
      <c r="M41" s="123">
        <v>0.1</v>
      </c>
      <c r="N41" s="132"/>
      <c r="O41" s="132">
        <f t="shared" si="4"/>
        <v>-0.40000000000000568</v>
      </c>
    </row>
    <row r="42" spans="1:16" s="113" customFormat="1" ht="14.1" customHeight="1" x14ac:dyDescent="0.25">
      <c r="A42" s="24">
        <v>30</v>
      </c>
      <c r="B42" s="72" t="s">
        <v>55</v>
      </c>
      <c r="C42" s="75">
        <v>53</v>
      </c>
      <c r="D42" s="74">
        <v>195.5</v>
      </c>
      <c r="E42" s="27">
        <v>1.3</v>
      </c>
      <c r="F42" s="27">
        <f t="shared" si="15"/>
        <v>195.5</v>
      </c>
      <c r="G42" s="51">
        <f>Лист1!G42</f>
        <v>195.5</v>
      </c>
      <c r="H42" s="27">
        <f>Лист1!H42</f>
        <v>0</v>
      </c>
      <c r="I42" s="27">
        <f t="shared" ref="I42:I50" si="18">E42-H42</f>
        <v>1.3</v>
      </c>
      <c r="J42" s="27">
        <f>Лист1!J42</f>
        <v>0.15</v>
      </c>
      <c r="K42" s="27">
        <f>J42</f>
        <v>0.15</v>
      </c>
      <c r="L42" s="28">
        <f t="shared" si="17"/>
        <v>100</v>
      </c>
      <c r="M42" s="123">
        <v>0.15</v>
      </c>
      <c r="N42" s="132"/>
      <c r="O42" s="132">
        <f t="shared" si="4"/>
        <v>0</v>
      </c>
    </row>
    <row r="43" spans="1:16" s="113" customFormat="1" ht="14.1" customHeight="1" x14ac:dyDescent="0.25">
      <c r="A43" s="24">
        <v>31</v>
      </c>
      <c r="B43" s="72" t="s">
        <v>56</v>
      </c>
      <c r="C43" s="75">
        <v>159</v>
      </c>
      <c r="D43" s="74">
        <v>191.7</v>
      </c>
      <c r="E43" s="27">
        <v>1.74</v>
      </c>
      <c r="F43" s="27">
        <f t="shared" si="15"/>
        <v>191.7</v>
      </c>
      <c r="G43" s="51">
        <f>Лист1!G43</f>
        <v>191.36</v>
      </c>
      <c r="H43" s="27">
        <f>Лист1!H43</f>
        <v>0.47</v>
      </c>
      <c r="I43" s="27">
        <f t="shared" si="18"/>
        <v>1.27</v>
      </c>
      <c r="J43" s="27">
        <f>Лист1!J43</f>
        <v>0.1</v>
      </c>
      <c r="K43" s="27">
        <f t="shared" si="16"/>
        <v>0.1</v>
      </c>
      <c r="L43" s="28">
        <f t="shared" si="17"/>
        <v>72.988505747126439</v>
      </c>
      <c r="M43" s="123">
        <v>0.15</v>
      </c>
      <c r="N43" s="132"/>
      <c r="O43" s="132">
        <f t="shared" si="4"/>
        <v>-0.33999999999997499</v>
      </c>
    </row>
    <row r="44" spans="1:16" s="113" customFormat="1" ht="14.1" customHeight="1" x14ac:dyDescent="0.25">
      <c r="A44" s="24">
        <v>32</v>
      </c>
      <c r="B44" s="72" t="s">
        <v>57</v>
      </c>
      <c r="C44" s="75">
        <v>353</v>
      </c>
      <c r="D44" s="74">
        <v>189.5</v>
      </c>
      <c r="E44" s="27">
        <v>1.93</v>
      </c>
      <c r="F44" s="27">
        <f t="shared" si="15"/>
        <v>189.5</v>
      </c>
      <c r="G44" s="51">
        <f>Лист1!G44</f>
        <v>189.5</v>
      </c>
      <c r="H44" s="27">
        <f>Лист1!H44</f>
        <v>0</v>
      </c>
      <c r="I44" s="27">
        <f t="shared" si="18"/>
        <v>1.93</v>
      </c>
      <c r="J44" s="27">
        <f>Лист1!J44</f>
        <v>0.25</v>
      </c>
      <c r="K44" s="27">
        <f>J44</f>
        <v>0.25</v>
      </c>
      <c r="L44" s="28">
        <f t="shared" si="17"/>
        <v>100</v>
      </c>
      <c r="M44" s="123">
        <v>0.2</v>
      </c>
      <c r="N44" s="132"/>
      <c r="O44" s="132">
        <f t="shared" si="4"/>
        <v>0</v>
      </c>
    </row>
    <row r="45" spans="1:16" s="113" customFormat="1" ht="14.1" customHeight="1" x14ac:dyDescent="0.25">
      <c r="A45" s="108">
        <v>33</v>
      </c>
      <c r="B45" s="133" t="s">
        <v>58</v>
      </c>
      <c r="C45" s="75">
        <v>55.5</v>
      </c>
      <c r="D45" s="74">
        <v>186</v>
      </c>
      <c r="E45" s="51">
        <v>1.07</v>
      </c>
      <c r="F45" s="27">
        <f t="shared" ref="F45:F50" si="19">D45</f>
        <v>186</v>
      </c>
      <c r="G45" s="51">
        <f>Лист1!G45</f>
        <v>185.63</v>
      </c>
      <c r="H45" s="51">
        <f>Лист1!H45</f>
        <v>0.19</v>
      </c>
      <c r="I45" s="51">
        <f t="shared" si="18"/>
        <v>0.88000000000000012</v>
      </c>
      <c r="J45" s="51">
        <f>Лист1!J45</f>
        <v>0.3</v>
      </c>
      <c r="K45" s="51">
        <f t="shared" ref="K45:K50" si="20">J45</f>
        <v>0.3</v>
      </c>
      <c r="L45" s="141">
        <f t="shared" si="17"/>
        <v>82.242990654205613</v>
      </c>
      <c r="M45" s="142">
        <v>0.25</v>
      </c>
      <c r="N45" s="132"/>
      <c r="O45" s="132">
        <f t="shared" si="4"/>
        <v>-0.37000000000000455</v>
      </c>
    </row>
    <row r="46" spans="1:16" s="113" customFormat="1" ht="14.1" customHeight="1" x14ac:dyDescent="0.25">
      <c r="A46" s="24">
        <v>34</v>
      </c>
      <c r="B46" s="72" t="s">
        <v>59</v>
      </c>
      <c r="C46" s="75">
        <v>90</v>
      </c>
      <c r="D46" s="74">
        <v>182.4</v>
      </c>
      <c r="E46" s="27">
        <v>1.47</v>
      </c>
      <c r="F46" s="27">
        <f t="shared" si="19"/>
        <v>182.4</v>
      </c>
      <c r="G46" s="27">
        <f>Лист1!G46</f>
        <v>182.4</v>
      </c>
      <c r="H46" s="27">
        <f>Лист1!H46</f>
        <v>0</v>
      </c>
      <c r="I46" s="27">
        <f t="shared" si="18"/>
        <v>1.47</v>
      </c>
      <c r="J46" s="27">
        <f>Лист1!J46</f>
        <v>0.3</v>
      </c>
      <c r="K46" s="27">
        <f>J46</f>
        <v>0.3</v>
      </c>
      <c r="L46" s="28">
        <f t="shared" si="17"/>
        <v>100</v>
      </c>
      <c r="M46" s="123">
        <v>0.3</v>
      </c>
      <c r="N46" s="132"/>
      <c r="O46" s="132">
        <f t="shared" si="4"/>
        <v>0</v>
      </c>
    </row>
    <row r="47" spans="1:16" s="113" customFormat="1" ht="14.1" customHeight="1" x14ac:dyDescent="0.25">
      <c r="A47" s="24">
        <v>35</v>
      </c>
      <c r="B47" s="25" t="s">
        <v>60</v>
      </c>
      <c r="C47" s="76">
        <v>58</v>
      </c>
      <c r="D47" s="51">
        <v>173</v>
      </c>
      <c r="E47" s="51">
        <v>1.1299999999999999</v>
      </c>
      <c r="F47" s="27">
        <f t="shared" si="19"/>
        <v>173</v>
      </c>
      <c r="G47" s="27">
        <f>Лист1!G47</f>
        <v>173.02</v>
      </c>
      <c r="H47" s="27">
        <f>Лист1!H47</f>
        <v>-1.1600000000005934E-2</v>
      </c>
      <c r="I47" s="27">
        <f t="shared" si="18"/>
        <v>1.1416000000000057</v>
      </c>
      <c r="J47" s="27">
        <f>Лист1!J47</f>
        <v>0.4</v>
      </c>
      <c r="K47" s="27">
        <f>J47</f>
        <v>0.4</v>
      </c>
      <c r="L47" s="28">
        <f t="shared" si="17"/>
        <v>101.02654867256688</v>
      </c>
      <c r="M47" s="123">
        <v>0.35</v>
      </c>
      <c r="N47" s="132"/>
      <c r="O47" s="132">
        <f t="shared" si="4"/>
        <v>2.0000000000010232E-2</v>
      </c>
    </row>
    <row r="48" spans="1:16" s="113" customFormat="1" ht="14.1" customHeight="1" x14ac:dyDescent="0.25">
      <c r="A48" s="24">
        <v>36</v>
      </c>
      <c r="B48" s="72" t="s">
        <v>61</v>
      </c>
      <c r="C48" s="29">
        <v>68</v>
      </c>
      <c r="D48" s="27">
        <v>169</v>
      </c>
      <c r="E48" s="27">
        <v>1.2</v>
      </c>
      <c r="F48" s="27">
        <f t="shared" si="19"/>
        <v>169</v>
      </c>
      <c r="G48" s="27">
        <f>Лист1!G48</f>
        <v>169</v>
      </c>
      <c r="H48" s="27">
        <f>Лист1!H48</f>
        <v>0</v>
      </c>
      <c r="I48" s="27">
        <f t="shared" si="18"/>
        <v>1.2</v>
      </c>
      <c r="J48" s="27">
        <f>Лист1!J48</f>
        <v>1</v>
      </c>
      <c r="K48" s="27">
        <f t="shared" si="20"/>
        <v>1</v>
      </c>
      <c r="L48" s="28">
        <f t="shared" si="17"/>
        <v>100</v>
      </c>
      <c r="M48" s="123">
        <v>0.4</v>
      </c>
      <c r="N48" s="132"/>
      <c r="O48" s="132">
        <f t="shared" si="4"/>
        <v>0</v>
      </c>
    </row>
    <row r="49" spans="1:15" s="113" customFormat="1" ht="14.1" customHeight="1" x14ac:dyDescent="0.25">
      <c r="A49" s="24">
        <v>37</v>
      </c>
      <c r="B49" s="120" t="s">
        <v>62</v>
      </c>
      <c r="C49" s="77">
        <v>102</v>
      </c>
      <c r="D49" s="27">
        <v>163</v>
      </c>
      <c r="E49" s="27">
        <v>2.5</v>
      </c>
      <c r="F49" s="27">
        <f t="shared" si="19"/>
        <v>163</v>
      </c>
      <c r="G49" s="27">
        <f>Лист1!G49</f>
        <v>163.1</v>
      </c>
      <c r="H49" s="27">
        <f>Лист1!H49</f>
        <v>-0.10199999999999421</v>
      </c>
      <c r="I49" s="27">
        <f t="shared" si="18"/>
        <v>2.6019999999999941</v>
      </c>
      <c r="J49" s="27">
        <f>Лист1!J49</f>
        <v>1.5</v>
      </c>
      <c r="K49" s="27">
        <f t="shared" si="20"/>
        <v>1.5</v>
      </c>
      <c r="L49" s="28">
        <f t="shared" si="17"/>
        <v>104.07999999999977</v>
      </c>
      <c r="M49" s="123">
        <v>0.45</v>
      </c>
      <c r="N49" s="132"/>
      <c r="O49" s="132">
        <f t="shared" si="4"/>
        <v>9.9999999999994316E-2</v>
      </c>
    </row>
    <row r="50" spans="1:15" s="113" customFormat="1" ht="14.1" customHeight="1" x14ac:dyDescent="0.25">
      <c r="A50" s="24">
        <v>38</v>
      </c>
      <c r="B50" s="54" t="s">
        <v>63</v>
      </c>
      <c r="C50" s="55">
        <v>78</v>
      </c>
      <c r="D50" s="57">
        <v>160.1</v>
      </c>
      <c r="E50" s="57">
        <v>1.28</v>
      </c>
      <c r="F50" s="27">
        <f t="shared" si="19"/>
        <v>160.1</v>
      </c>
      <c r="G50" s="27">
        <f>Лист1!G50</f>
        <v>160.5</v>
      </c>
      <c r="H50" s="27">
        <f>Лист1!H50</f>
        <v>-0.31200000000000444</v>
      </c>
      <c r="I50" s="27">
        <f t="shared" si="18"/>
        <v>1.5920000000000045</v>
      </c>
      <c r="J50" s="27">
        <f>Лист1!J50</f>
        <v>1.6</v>
      </c>
      <c r="K50" s="57">
        <f t="shared" si="20"/>
        <v>1.6</v>
      </c>
      <c r="L50" s="28">
        <f t="shared" si="17"/>
        <v>124.37500000000034</v>
      </c>
      <c r="M50" s="123">
        <v>0.5</v>
      </c>
      <c r="N50" s="132"/>
      <c r="O50" s="132">
        <f t="shared" si="4"/>
        <v>0.40000000000000568</v>
      </c>
    </row>
    <row r="51" spans="1:15" s="113" customFormat="1" ht="14.1" customHeight="1" x14ac:dyDescent="0.25">
      <c r="A51" s="24"/>
      <c r="B51" s="35" t="s">
        <v>35</v>
      </c>
      <c r="C51" s="78"/>
      <c r="D51" s="57"/>
      <c r="E51" s="38">
        <f>E41+E42+E43+E44+E45+E46+E47+E48+E49+E50</f>
        <v>16.09</v>
      </c>
      <c r="F51" s="65"/>
      <c r="G51" s="59"/>
      <c r="H51" s="38">
        <f>H41+H42+H43+H44+H45+H46+H47+H48+H49+H50</f>
        <v>0.85439999999999539</v>
      </c>
      <c r="I51" s="38">
        <f>I41+I42+I43+I44+I45+I46+I47+I48+I49+I50</f>
        <v>15.235600000000003</v>
      </c>
      <c r="J51" s="38"/>
      <c r="K51" s="79"/>
      <c r="L51" s="143">
        <f>I51*100/E51</f>
        <v>94.689869484151671</v>
      </c>
      <c r="M51" s="126"/>
      <c r="N51" s="132"/>
      <c r="O51" s="132">
        <f t="shared" si="4"/>
        <v>0</v>
      </c>
    </row>
    <row r="52" spans="1:15" s="113" customFormat="1" ht="14.1" customHeight="1" x14ac:dyDescent="0.25">
      <c r="A52" s="24"/>
      <c r="B52" s="80" t="s">
        <v>64</v>
      </c>
      <c r="C52" s="81"/>
      <c r="D52" s="29"/>
      <c r="E52" s="48"/>
      <c r="F52" s="53"/>
      <c r="G52" s="82"/>
      <c r="H52" s="53"/>
      <c r="I52" s="53"/>
      <c r="J52" s="29"/>
      <c r="K52" s="29"/>
      <c r="L52" s="83"/>
      <c r="M52" s="127"/>
      <c r="N52" s="132"/>
      <c r="O52" s="132">
        <f t="shared" si="4"/>
        <v>0</v>
      </c>
    </row>
    <row r="53" spans="1:15" s="113" customFormat="1" ht="14.1" customHeight="1" x14ac:dyDescent="0.25">
      <c r="A53" s="24">
        <v>39</v>
      </c>
      <c r="B53" s="72" t="s">
        <v>65</v>
      </c>
      <c r="C53" s="34">
        <v>73.430000000000007</v>
      </c>
      <c r="D53" s="42">
        <v>217.9</v>
      </c>
      <c r="E53" s="27">
        <v>1.1200000000000001</v>
      </c>
      <c r="F53" s="27">
        <f t="shared" ref="F53:F58" si="21">D53</f>
        <v>217.9</v>
      </c>
      <c r="G53" s="27">
        <f>Лист1!G53</f>
        <v>217.45</v>
      </c>
      <c r="H53" s="27">
        <f>Лист1!H53</f>
        <v>0.31</v>
      </c>
      <c r="I53" s="27">
        <f>E53-H53</f>
        <v>0.81</v>
      </c>
      <c r="J53" s="27">
        <f>Лист1!J53</f>
        <v>0.06</v>
      </c>
      <c r="K53" s="27">
        <f>J53</f>
        <v>0.06</v>
      </c>
      <c r="L53" s="28">
        <f t="shared" ref="L53:L58" si="22">I53*100/E53</f>
        <v>72.321428571428569</v>
      </c>
      <c r="M53" s="123">
        <v>0.01</v>
      </c>
      <c r="N53" s="132"/>
      <c r="O53" s="132">
        <f t="shared" si="4"/>
        <v>-0.45000000000001705</v>
      </c>
    </row>
    <row r="54" spans="1:15" s="113" customFormat="1" ht="14.1" customHeight="1" x14ac:dyDescent="0.25">
      <c r="A54" s="24">
        <v>40</v>
      </c>
      <c r="B54" s="72" t="s">
        <v>66</v>
      </c>
      <c r="C54" s="34">
        <v>158</v>
      </c>
      <c r="D54" s="42">
        <v>211.5</v>
      </c>
      <c r="E54" s="27">
        <v>2.21</v>
      </c>
      <c r="F54" s="27">
        <f t="shared" si="21"/>
        <v>211.5</v>
      </c>
      <c r="G54" s="27">
        <f>Лист1!G54</f>
        <v>211.02</v>
      </c>
      <c r="H54" s="27">
        <f>Лист1!H54</f>
        <v>0.42</v>
      </c>
      <c r="I54" s="27">
        <f>E54-H54</f>
        <v>1.79</v>
      </c>
      <c r="J54" s="27">
        <f>Лист1!J54</f>
        <v>7.0000000000000007E-2</v>
      </c>
      <c r="K54" s="27">
        <f>J54</f>
        <v>7.0000000000000007E-2</v>
      </c>
      <c r="L54" s="28">
        <f t="shared" si="22"/>
        <v>80.995475113122168</v>
      </c>
      <c r="M54" s="123">
        <v>0.04</v>
      </c>
      <c r="N54" s="132"/>
      <c r="O54" s="132">
        <f t="shared" si="4"/>
        <v>-0.47999999999998977</v>
      </c>
    </row>
    <row r="55" spans="1:15" s="113" customFormat="1" ht="14.1" customHeight="1" x14ac:dyDescent="0.25">
      <c r="A55" s="24">
        <v>41</v>
      </c>
      <c r="B55" s="72" t="s">
        <v>67</v>
      </c>
      <c r="C55" s="34">
        <v>156.4</v>
      </c>
      <c r="D55" s="42">
        <v>189.2</v>
      </c>
      <c r="E55" s="27">
        <v>1.58</v>
      </c>
      <c r="F55" s="27">
        <f t="shared" si="21"/>
        <v>189.2</v>
      </c>
      <c r="G55" s="27">
        <f>Лист1!G61</f>
        <v>188.6</v>
      </c>
      <c r="H55" s="27">
        <f>Лист1!H61</f>
        <v>0.61</v>
      </c>
      <c r="I55" s="27">
        <f>E55-H55</f>
        <v>0.97000000000000008</v>
      </c>
      <c r="J55" s="27">
        <f>Лист1!J61</f>
        <v>0.04</v>
      </c>
      <c r="K55" s="27">
        <f>J55</f>
        <v>0.04</v>
      </c>
      <c r="L55" s="28">
        <f t="shared" si="22"/>
        <v>61.392405063291143</v>
      </c>
      <c r="M55" s="123">
        <v>0.06</v>
      </c>
      <c r="N55" s="132"/>
      <c r="O55" s="132">
        <f t="shared" si="4"/>
        <v>-0.59999999999999432</v>
      </c>
    </row>
    <row r="56" spans="1:15" s="113" customFormat="1" ht="14.1" customHeight="1" x14ac:dyDescent="0.25">
      <c r="A56" s="24">
        <v>42</v>
      </c>
      <c r="B56" s="72" t="s">
        <v>68</v>
      </c>
      <c r="C56" s="34">
        <v>109.5</v>
      </c>
      <c r="D56" s="42">
        <v>184.5</v>
      </c>
      <c r="E56" s="27">
        <v>1.43</v>
      </c>
      <c r="F56" s="27">
        <f t="shared" si="21"/>
        <v>184.5</v>
      </c>
      <c r="G56" s="27">
        <f>Лист1!G62</f>
        <v>184.16</v>
      </c>
      <c r="H56" s="27">
        <f>Лист1!H62</f>
        <v>0.36</v>
      </c>
      <c r="I56" s="27">
        <f>E56-H56</f>
        <v>1.0699999999999998</v>
      </c>
      <c r="J56" s="27">
        <f>Лист1!J62</f>
        <v>7.0000000000000007E-2</v>
      </c>
      <c r="K56" s="27">
        <f>J56</f>
        <v>7.0000000000000007E-2</v>
      </c>
      <c r="L56" s="28">
        <f t="shared" si="22"/>
        <v>74.825174825174813</v>
      </c>
      <c r="M56" s="123">
        <v>7.0000000000000007E-2</v>
      </c>
      <c r="N56" s="132"/>
      <c r="O56" s="132">
        <f t="shared" si="4"/>
        <v>-0.34000000000000341</v>
      </c>
    </row>
    <row r="57" spans="1:15" s="113" customFormat="1" ht="14.1" customHeight="1" x14ac:dyDescent="0.25">
      <c r="A57" s="24">
        <v>43</v>
      </c>
      <c r="B57" s="133" t="s">
        <v>69</v>
      </c>
      <c r="C57" s="76">
        <v>105</v>
      </c>
      <c r="D57" s="27">
        <v>182.6</v>
      </c>
      <c r="E57" s="27">
        <v>1.7</v>
      </c>
      <c r="F57" s="27">
        <f t="shared" si="21"/>
        <v>182.6</v>
      </c>
      <c r="G57" s="27" t="s">
        <v>37</v>
      </c>
      <c r="H57" s="27" t="s">
        <v>37</v>
      </c>
      <c r="I57" s="27" t="s">
        <v>37</v>
      </c>
      <c r="J57" s="27" t="s">
        <v>37</v>
      </c>
      <c r="K57" s="27" t="s">
        <v>37</v>
      </c>
      <c r="L57" s="28" t="s">
        <v>37</v>
      </c>
      <c r="M57" s="123">
        <v>0.08</v>
      </c>
      <c r="N57" s="132"/>
      <c r="O57" s="132" t="e">
        <f t="shared" si="4"/>
        <v>#VALUE!</v>
      </c>
    </row>
    <row r="58" spans="1:15" s="113" customFormat="1" ht="14.1" customHeight="1" x14ac:dyDescent="0.25">
      <c r="A58" s="24">
        <v>44</v>
      </c>
      <c r="B58" s="22" t="s">
        <v>70</v>
      </c>
      <c r="C58" s="29">
        <v>124.8</v>
      </c>
      <c r="D58" s="27">
        <v>97.97</v>
      </c>
      <c r="E58" s="27">
        <v>2.5</v>
      </c>
      <c r="F58" s="27">
        <f t="shared" si="21"/>
        <v>97.97</v>
      </c>
      <c r="G58" s="27">
        <f>Лист1!G64</f>
        <v>97.87</v>
      </c>
      <c r="H58" s="27">
        <f>Лист1!H64</f>
        <v>0.1247999999999929</v>
      </c>
      <c r="I58" s="27">
        <f>E58-H58</f>
        <v>2.3752000000000071</v>
      </c>
      <c r="J58" s="27">
        <f>Лист1!J64</f>
        <v>0.15</v>
      </c>
      <c r="K58" s="27">
        <f>J58</f>
        <v>0.15</v>
      </c>
      <c r="L58" s="28">
        <f t="shared" si="22"/>
        <v>95.008000000000294</v>
      </c>
      <c r="M58" s="123">
        <v>0.15</v>
      </c>
      <c r="N58" s="132"/>
      <c r="O58" s="132">
        <f t="shared" si="4"/>
        <v>-9.9999999999994316E-2</v>
      </c>
    </row>
    <row r="59" spans="1:15" s="113" customFormat="1" ht="14.1" customHeight="1" x14ac:dyDescent="0.25">
      <c r="A59" s="24"/>
      <c r="B59" s="35" t="s">
        <v>35</v>
      </c>
      <c r="C59" s="84"/>
      <c r="D59" s="85"/>
      <c r="E59" s="86">
        <f>E53+E54+E55+E56+E57+E58</f>
        <v>10.54</v>
      </c>
      <c r="F59" s="86"/>
      <c r="G59" s="87"/>
      <c r="H59" s="38">
        <f>H53+H54+H55+H56+H58</f>
        <v>1.8247999999999927</v>
      </c>
      <c r="I59" s="38">
        <f>I53+I54+I55+I56+I58</f>
        <v>7.0152000000000072</v>
      </c>
      <c r="J59" s="38"/>
      <c r="K59" s="38"/>
      <c r="L59" s="143">
        <f>I59*100/E59</f>
        <v>66.557874762808424</v>
      </c>
      <c r="M59" s="125"/>
      <c r="N59" s="132"/>
      <c r="O59" s="132">
        <f t="shared" si="4"/>
        <v>0</v>
      </c>
    </row>
    <row r="60" spans="1:15" s="113" customFormat="1" ht="14.1" customHeight="1" x14ac:dyDescent="0.25">
      <c r="A60" s="24"/>
      <c r="B60" s="70" t="s">
        <v>71</v>
      </c>
      <c r="C60" s="40"/>
      <c r="D60" s="88"/>
      <c r="E60" s="89"/>
      <c r="F60" s="88"/>
      <c r="G60" s="90"/>
      <c r="H60" s="88"/>
      <c r="I60" s="88"/>
      <c r="J60" s="57"/>
      <c r="K60" s="88"/>
      <c r="L60" s="91"/>
      <c r="M60" s="88"/>
      <c r="N60" s="132"/>
      <c r="O60" s="132">
        <f t="shared" si="4"/>
        <v>0</v>
      </c>
    </row>
    <row r="61" spans="1:15" s="113" customFormat="1" ht="14.1" customHeight="1" x14ac:dyDescent="0.25">
      <c r="A61" s="24">
        <v>46</v>
      </c>
      <c r="B61" s="32" t="s">
        <v>72</v>
      </c>
      <c r="C61" s="92">
        <v>78</v>
      </c>
      <c r="D61" s="93">
        <v>174.5</v>
      </c>
      <c r="E61" s="94">
        <v>1.1000000000000001</v>
      </c>
      <c r="F61" s="27">
        <f t="shared" ref="F61:F62" si="23">D61</f>
        <v>174.5</v>
      </c>
      <c r="G61" s="27">
        <v>174.16</v>
      </c>
      <c r="H61" s="27">
        <v>0.27</v>
      </c>
      <c r="I61" s="27">
        <f t="shared" ref="I61:I62" si="24">E61-H61</f>
        <v>0.83000000000000007</v>
      </c>
      <c r="J61" s="27">
        <v>1.4999999999999999E-2</v>
      </c>
      <c r="K61" s="27">
        <v>0</v>
      </c>
      <c r="L61" s="28">
        <v>76</v>
      </c>
      <c r="M61" s="27">
        <v>0.02</v>
      </c>
      <c r="N61" s="132"/>
      <c r="O61" s="132">
        <f t="shared" si="4"/>
        <v>-0.34000000000000341</v>
      </c>
    </row>
    <row r="62" spans="1:15" s="113" customFormat="1" ht="14.1" customHeight="1" x14ac:dyDescent="0.25">
      <c r="A62" s="24">
        <v>47</v>
      </c>
      <c r="B62" s="32" t="s">
        <v>73</v>
      </c>
      <c r="C62" s="34">
        <v>220</v>
      </c>
      <c r="D62" s="42">
        <v>168.8</v>
      </c>
      <c r="E62" s="27">
        <v>4.8</v>
      </c>
      <c r="F62" s="27">
        <f t="shared" si="23"/>
        <v>168.8</v>
      </c>
      <c r="G62" s="27">
        <f>Лист1!G68</f>
        <v>168.43</v>
      </c>
      <c r="H62" s="27">
        <f>Лист1!H68</f>
        <v>0.81400000000001005</v>
      </c>
      <c r="I62" s="27">
        <f t="shared" si="24"/>
        <v>3.98599999999999</v>
      </c>
      <c r="J62" s="27">
        <f>Лист1!J68</f>
        <v>0</v>
      </c>
      <c r="K62" s="27">
        <f>J62</f>
        <v>0</v>
      </c>
      <c r="L62" s="28">
        <f t="shared" ref="L62" si="25">I62*100/E62</f>
        <v>83.041666666666458</v>
      </c>
      <c r="M62" s="123">
        <v>7.0000000000000007E-2</v>
      </c>
      <c r="N62" s="132"/>
      <c r="O62" s="132">
        <f t="shared" si="4"/>
        <v>-0.37000000000000455</v>
      </c>
    </row>
    <row r="63" spans="1:15" s="113" customFormat="1" ht="14.1" customHeight="1" x14ac:dyDescent="0.25">
      <c r="A63" s="24"/>
      <c r="B63" s="35" t="s">
        <v>35</v>
      </c>
      <c r="C63" s="58"/>
      <c r="D63" s="37"/>
      <c r="E63" s="95">
        <f>SUM(E62:E62)</f>
        <v>4.8</v>
      </c>
      <c r="F63" s="38"/>
      <c r="G63" s="96"/>
      <c r="H63" s="38">
        <f>SUM(H62:H62)</f>
        <v>0.81400000000001005</v>
      </c>
      <c r="I63" s="38">
        <f>SUM(I62:I62)</f>
        <v>3.98599999999999</v>
      </c>
      <c r="J63" s="97"/>
      <c r="K63" s="66"/>
      <c r="L63" s="143">
        <f>I63*100/E63</f>
        <v>83.041666666666458</v>
      </c>
      <c r="M63" s="125"/>
      <c r="N63" s="132"/>
      <c r="O63" s="132">
        <f t="shared" ref="O63:O71" si="26">G63-D63</f>
        <v>0</v>
      </c>
    </row>
    <row r="64" spans="1:15" s="113" customFormat="1" ht="14.1" customHeight="1" x14ac:dyDescent="0.25">
      <c r="A64" s="24"/>
      <c r="B64" s="138" t="s">
        <v>74</v>
      </c>
      <c r="C64" s="45"/>
      <c r="D64" s="48"/>
      <c r="E64" s="98"/>
      <c r="F64" s="98"/>
      <c r="G64" s="99"/>
      <c r="H64" s="98"/>
      <c r="I64" s="98"/>
      <c r="J64" s="98"/>
      <c r="K64" s="98"/>
      <c r="L64" s="100"/>
      <c r="M64" s="101"/>
      <c r="N64" s="132"/>
      <c r="O64" s="132">
        <f t="shared" si="26"/>
        <v>0</v>
      </c>
    </row>
    <row r="65" spans="1:15" s="113" customFormat="1" ht="14.1" customHeight="1" x14ac:dyDescent="0.25">
      <c r="A65" s="24">
        <v>57</v>
      </c>
      <c r="B65" s="22" t="s">
        <v>75</v>
      </c>
      <c r="C65" s="29">
        <v>54.1</v>
      </c>
      <c r="D65" s="44">
        <v>152.5</v>
      </c>
      <c r="E65" s="44">
        <v>1.42</v>
      </c>
      <c r="F65" s="27">
        <f>D65</f>
        <v>152.5</v>
      </c>
      <c r="G65" s="27">
        <f>Лист1!G71</f>
        <v>150.27000000000001</v>
      </c>
      <c r="H65" s="27">
        <f>Лист1!H71</f>
        <v>1.2064299999999943</v>
      </c>
      <c r="I65" s="27">
        <f>E65-H65</f>
        <v>0.21357000000000559</v>
      </c>
      <c r="J65" s="44">
        <f>Лист1!J71</f>
        <v>0</v>
      </c>
      <c r="K65" s="44">
        <f t="shared" ref="K65" si="27">J65</f>
        <v>0</v>
      </c>
      <c r="L65" s="28">
        <f>I65*100/E65</f>
        <v>15.040140845070818</v>
      </c>
      <c r="M65" s="127">
        <v>0.05</v>
      </c>
      <c r="N65" s="132"/>
      <c r="O65" s="132">
        <f t="shared" si="26"/>
        <v>-2.2299999999999898</v>
      </c>
    </row>
    <row r="66" spans="1:15" s="113" customFormat="1" ht="14.1" customHeight="1" x14ac:dyDescent="0.25">
      <c r="A66" s="24"/>
      <c r="B66" s="103" t="s">
        <v>76</v>
      </c>
      <c r="C66" s="104"/>
      <c r="D66" s="26"/>
      <c r="E66" s="26"/>
      <c r="F66" s="26"/>
      <c r="G66" s="105"/>
      <c r="H66" s="44"/>
      <c r="I66" s="27"/>
      <c r="J66" s="44"/>
      <c r="K66" s="26"/>
      <c r="L66" s="102"/>
      <c r="M66" s="26"/>
      <c r="N66" s="132"/>
      <c r="O66" s="132">
        <f t="shared" si="26"/>
        <v>0</v>
      </c>
    </row>
    <row r="67" spans="1:15" s="113" customFormat="1" ht="14.1" customHeight="1" x14ac:dyDescent="0.25">
      <c r="A67" s="24">
        <v>58</v>
      </c>
      <c r="B67" s="106" t="s">
        <v>77</v>
      </c>
      <c r="C67" s="41">
        <v>72</v>
      </c>
      <c r="D67" s="114">
        <v>160</v>
      </c>
      <c r="E67" s="114">
        <v>1.45</v>
      </c>
      <c r="F67" s="27">
        <f>D67</f>
        <v>160</v>
      </c>
      <c r="G67" s="27">
        <f>Лист1!G73</f>
        <v>159.47</v>
      </c>
      <c r="H67" s="27">
        <f>Лист1!H73</f>
        <v>0.23840000000000341</v>
      </c>
      <c r="I67" s="27">
        <f>E67-H67</f>
        <v>1.2115999999999965</v>
      </c>
      <c r="J67" s="44">
        <f>Лист1!J73</f>
        <v>0.01</v>
      </c>
      <c r="K67" s="114">
        <f>J67</f>
        <v>0.01</v>
      </c>
      <c r="L67" s="28">
        <f>I67*100/E67</f>
        <v>83.55862068965493</v>
      </c>
      <c r="M67" s="128">
        <v>0.01</v>
      </c>
      <c r="N67" s="132"/>
      <c r="O67" s="132">
        <f t="shared" si="26"/>
        <v>-0.53000000000000114</v>
      </c>
    </row>
    <row r="68" spans="1:15" s="113" customFormat="1" ht="14.1" customHeight="1" x14ac:dyDescent="0.25">
      <c r="A68" s="50"/>
      <c r="B68" s="35" t="s">
        <v>78</v>
      </c>
      <c r="C68" s="71"/>
      <c r="D68" s="29"/>
      <c r="E68" s="29"/>
      <c r="F68" s="29"/>
      <c r="G68" s="107"/>
      <c r="H68" s="29"/>
      <c r="I68" s="29"/>
      <c r="J68" s="29"/>
      <c r="K68" s="29"/>
      <c r="L68" s="109"/>
      <c r="M68" s="127"/>
      <c r="N68" s="132"/>
      <c r="O68" s="132">
        <f t="shared" si="26"/>
        <v>0</v>
      </c>
    </row>
    <row r="69" spans="1:15" s="113" customFormat="1" ht="14.1" customHeight="1" x14ac:dyDescent="0.25">
      <c r="A69" s="50">
        <v>63</v>
      </c>
      <c r="B69" s="23" t="s">
        <v>79</v>
      </c>
      <c r="C69" s="110">
        <v>135</v>
      </c>
      <c r="D69" s="110">
        <v>139.19999999999999</v>
      </c>
      <c r="E69" s="111">
        <v>2.16</v>
      </c>
      <c r="F69" s="111">
        <f>D69</f>
        <v>139.19999999999999</v>
      </c>
      <c r="G69" s="114">
        <v>139.06</v>
      </c>
      <c r="H69" s="119">
        <v>0.16</v>
      </c>
      <c r="I69" s="27">
        <f>E69-H69</f>
        <v>2</v>
      </c>
      <c r="J69" s="119">
        <v>0.06</v>
      </c>
      <c r="K69" s="119">
        <f>J69</f>
        <v>0.06</v>
      </c>
      <c r="L69" s="183">
        <v>98</v>
      </c>
      <c r="M69" s="114">
        <v>94</v>
      </c>
      <c r="N69" s="132"/>
      <c r="O69" s="132">
        <f t="shared" si="26"/>
        <v>-0.13999999999998636</v>
      </c>
    </row>
    <row r="70" spans="1:15" s="113" customFormat="1" ht="14.1" customHeight="1" x14ac:dyDescent="0.25">
      <c r="A70" s="24"/>
      <c r="B70" s="35" t="s">
        <v>80</v>
      </c>
      <c r="C70" s="45"/>
      <c r="D70" s="29"/>
      <c r="E70" s="29"/>
      <c r="F70" s="29"/>
      <c r="G70" s="29"/>
      <c r="H70" s="29"/>
      <c r="I70" s="29"/>
      <c r="J70" s="29"/>
      <c r="K70" s="29"/>
      <c r="L70" s="109"/>
      <c r="M70" s="129"/>
      <c r="N70" s="132"/>
      <c r="O70" s="132">
        <f t="shared" si="26"/>
        <v>0</v>
      </c>
    </row>
    <row r="71" spans="1:15" s="113" customFormat="1" ht="14.1" customHeight="1" x14ac:dyDescent="0.25">
      <c r="A71" s="24"/>
      <c r="B71" s="112" t="s">
        <v>81</v>
      </c>
      <c r="C71" s="156"/>
      <c r="D71" s="43"/>
      <c r="E71" s="152">
        <f>E21+E29+E34+E39+E51+E59+E63+E65+E67+E69</f>
        <v>113.23</v>
      </c>
      <c r="F71" s="152"/>
      <c r="G71" s="152"/>
      <c r="H71" s="152">
        <f>H21+H29+H34+H39+H51+H59+H63+H65+H67+H69</f>
        <v>8.6049356000000383</v>
      </c>
      <c r="I71" s="152">
        <f>I21+I29+I34+I39+I51+I59+I63+I65+I67+I69</f>
        <v>102.92506439999995</v>
      </c>
      <c r="J71" s="152"/>
      <c r="K71" s="152"/>
      <c r="L71" s="157">
        <f>I71*100/E71</f>
        <v>90.899111896140553</v>
      </c>
      <c r="M71" s="158"/>
      <c r="N71" s="132"/>
      <c r="O71" s="132">
        <f t="shared" si="26"/>
        <v>0</v>
      </c>
    </row>
    <row r="72" spans="1:15" s="113" customFormat="1" x14ac:dyDescent="0.25">
      <c r="A72" s="225"/>
      <c r="B72" s="243" t="s">
        <v>91</v>
      </c>
      <c r="C72" s="243"/>
      <c r="D72" s="243"/>
      <c r="E72" s="243"/>
      <c r="F72" s="243"/>
      <c r="G72" s="243"/>
      <c r="H72" s="243"/>
      <c r="I72" s="243"/>
      <c r="J72" s="243"/>
      <c r="K72" s="243"/>
      <c r="L72" s="243"/>
      <c r="M72" s="243"/>
      <c r="N72" s="134"/>
    </row>
    <row r="73" spans="1:15" s="113" customFormat="1" x14ac:dyDescent="0.25">
      <c r="A73" s="226">
        <v>1</v>
      </c>
      <c r="B73" s="224" t="s">
        <v>92</v>
      </c>
      <c r="C73" s="227">
        <v>116.98</v>
      </c>
      <c r="D73" s="227">
        <v>176.4</v>
      </c>
      <c r="E73" s="227">
        <v>2.36</v>
      </c>
      <c r="F73" s="43">
        <f t="shared" ref="F73:F75" si="28">D73</f>
        <v>176.4</v>
      </c>
      <c r="G73" s="43">
        <f>Лист1!G78</f>
        <v>175.45</v>
      </c>
      <c r="H73" s="43">
        <f>(D73-G73)*10000*C73/1000000</f>
        <v>1.11131000000002</v>
      </c>
      <c r="I73" s="43">
        <f>E73-H73</f>
        <v>1.2486899999999799</v>
      </c>
      <c r="J73" s="227">
        <f>Лист1!J78</f>
        <v>0.02</v>
      </c>
      <c r="K73" s="227">
        <f>J73</f>
        <v>0.02</v>
      </c>
      <c r="L73" s="154">
        <f>I73*100/E73</f>
        <v>52.910593220338129</v>
      </c>
      <c r="M73" s="227"/>
      <c r="N73" s="134"/>
      <c r="O73" s="155" t="e">
        <f>#REF!+L71+#REF!+L63+L59+L51+L39+L34+L29+#REF!+L21+#REF!+#REF!+L67+L65</f>
        <v>#REF!</v>
      </c>
    </row>
    <row r="74" spans="1:15" x14ac:dyDescent="0.25">
      <c r="A74" s="228">
        <v>2</v>
      </c>
      <c r="B74" s="115" t="s">
        <v>93</v>
      </c>
      <c r="C74" s="43">
        <v>339</v>
      </c>
      <c r="D74" s="43">
        <v>169.5</v>
      </c>
      <c r="E74" s="43">
        <v>4.0599999999999996</v>
      </c>
      <c r="F74" s="43">
        <f t="shared" si="28"/>
        <v>169.5</v>
      </c>
      <c r="G74" s="43">
        <f>Лист1!G79</f>
        <v>169.3</v>
      </c>
      <c r="H74" s="43">
        <f>(D74-G74)*10000*C74/1000000</f>
        <v>0.67799999999996141</v>
      </c>
      <c r="I74" s="43">
        <f>E74-H74</f>
        <v>3.3820000000000383</v>
      </c>
      <c r="J74" s="145">
        <f>Лист1!J79</f>
        <v>4.2000000000000003E-2</v>
      </c>
      <c r="K74" s="145">
        <f>J74</f>
        <v>4.2000000000000003E-2</v>
      </c>
      <c r="L74" s="154">
        <f>I74*100/E74</f>
        <v>83.30049261083839</v>
      </c>
      <c r="M74" s="43"/>
    </row>
    <row r="75" spans="1:15" x14ac:dyDescent="0.25">
      <c r="A75" s="228">
        <v>3</v>
      </c>
      <c r="B75" s="140" t="s">
        <v>94</v>
      </c>
      <c r="C75" s="43">
        <v>40.200000000000003</v>
      </c>
      <c r="D75" s="43">
        <v>180.1</v>
      </c>
      <c r="E75" s="43">
        <v>1</v>
      </c>
      <c r="F75" s="43">
        <f t="shared" si="28"/>
        <v>180.1</v>
      </c>
      <c r="G75" s="43">
        <f>Лист1!G80</f>
        <v>177.85</v>
      </c>
      <c r="H75" s="43">
        <f>(D75-G75)*10000*C75/1000000</f>
        <v>0.90450000000000008</v>
      </c>
      <c r="I75" s="43">
        <f>E75-H75</f>
        <v>9.5499999999999918E-2</v>
      </c>
      <c r="J75" s="43">
        <f>Лист1!J80</f>
        <v>0</v>
      </c>
      <c r="K75" s="43">
        <v>0</v>
      </c>
      <c r="L75" s="154">
        <f>I75*100/E75</f>
        <v>9.5499999999999918</v>
      </c>
      <c r="M75" s="43"/>
    </row>
    <row r="76" spans="1:15" x14ac:dyDescent="0.25">
      <c r="A76" s="229"/>
      <c r="B76" s="230"/>
      <c r="C76" s="152"/>
      <c r="D76" s="152"/>
      <c r="E76" s="152">
        <f>SUM(E73:E75)</f>
        <v>7.42</v>
      </c>
      <c r="F76" s="152"/>
      <c r="G76" s="231"/>
      <c r="H76" s="152">
        <f>SUM(H73:H75)</f>
        <v>2.6938099999999814</v>
      </c>
      <c r="I76" s="152">
        <f>SUM(I73:I75)</f>
        <v>4.7261900000000185</v>
      </c>
      <c r="J76" s="152"/>
      <c r="K76" s="152"/>
      <c r="L76" s="157">
        <f>I76*100/E76</f>
        <v>63.695283018868174</v>
      </c>
      <c r="M76" s="152"/>
    </row>
    <row r="77" spans="1:15" x14ac:dyDescent="0.25">
      <c r="A77" s="175"/>
      <c r="B77" s="176" t="s">
        <v>82</v>
      </c>
      <c r="C77" s="161"/>
      <c r="D77" s="161"/>
      <c r="E77" s="161"/>
      <c r="F77" s="161"/>
      <c r="G77" s="161"/>
      <c r="H77" s="161"/>
      <c r="I77" s="161"/>
      <c r="J77" s="161"/>
      <c r="K77" s="161"/>
      <c r="L77" s="177"/>
      <c r="M77" s="178"/>
    </row>
  </sheetData>
  <mergeCells count="11">
    <mergeCell ref="B72:M72"/>
    <mergeCell ref="N4:N8"/>
    <mergeCell ref="B5:B6"/>
    <mergeCell ref="K5:K8"/>
    <mergeCell ref="B1:M1"/>
    <mergeCell ref="B2:M2"/>
    <mergeCell ref="B3:M3"/>
    <mergeCell ref="C4:E4"/>
    <mergeCell ref="F4:K4"/>
    <mergeCell ref="L4:L8"/>
    <mergeCell ref="M4:M8"/>
  </mergeCells>
  <pageMargins left="0.82677165354330717" right="0.23622047244094491" top="0.74803149606299213" bottom="0.74803149606299213" header="0.31496062992125984" footer="0.31496062992125984"/>
  <pageSetup paperSize="9" fitToWidth="2" fitToHeight="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5" workbookViewId="0">
      <selection activeCell="K26" sqref="K26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Лист1</vt:lpstr>
      <vt:lpstr>повна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kadry51@ukr.net</dc:creator>
  <cp:lastModifiedBy>kadry51@ukr.net</cp:lastModifiedBy>
  <cp:lastPrinted>2025-01-02T09:01:49Z</cp:lastPrinted>
  <dcterms:created xsi:type="dcterms:W3CDTF">2023-05-23T07:28:04Z</dcterms:created>
  <dcterms:modified xsi:type="dcterms:W3CDTF">2025-01-07T09:48:41Z</dcterms:modified>
</cp:coreProperties>
</file>