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K15" i="1" l="1"/>
  <c r="J75" i="4" l="1"/>
  <c r="J74" i="4"/>
  <c r="K74" i="4" s="1"/>
  <c r="J73" i="4"/>
  <c r="K73" i="4" s="1"/>
  <c r="H75" i="4"/>
  <c r="G75" i="4"/>
  <c r="G74" i="4"/>
  <c r="H74" i="4" s="1"/>
  <c r="I74" i="4" s="1"/>
  <c r="L74" i="4" s="1"/>
  <c r="G73" i="4"/>
  <c r="H73" i="4" s="1"/>
  <c r="I73" i="4" s="1"/>
  <c r="L73" i="4" s="1"/>
  <c r="E76" i="4"/>
  <c r="F75" i="4"/>
  <c r="F74" i="4"/>
  <c r="F73" i="4"/>
  <c r="K79" i="1"/>
  <c r="I79" i="1"/>
  <c r="L79" i="1" s="1"/>
  <c r="H79" i="1"/>
  <c r="E81" i="1"/>
  <c r="H80" i="1"/>
  <c r="I80" i="1" s="1"/>
  <c r="L80" i="1" s="1"/>
  <c r="F80" i="1"/>
  <c r="F79" i="1"/>
  <c r="K78" i="1"/>
  <c r="H78" i="1"/>
  <c r="H81" i="1" s="1"/>
  <c r="F78" i="1"/>
  <c r="I78" i="1" l="1"/>
  <c r="H76" i="4"/>
  <c r="I75" i="4"/>
  <c r="L75" i="4" s="1"/>
  <c r="I76" i="4"/>
  <c r="L76" i="4" s="1"/>
  <c r="I81" i="1"/>
  <c r="L81" i="1" s="1"/>
  <c r="L78" i="1"/>
  <c r="K69" i="4" l="1"/>
  <c r="E76" i="1" l="1"/>
  <c r="H32" i="1"/>
  <c r="E63" i="4"/>
  <c r="E59" i="4"/>
  <c r="E51" i="4"/>
  <c r="E39" i="4"/>
  <c r="E34" i="4"/>
  <c r="E29" i="4"/>
  <c r="E21" i="4"/>
  <c r="E71" i="4" s="1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69" i="4" l="1"/>
  <c r="K47" i="1" l="1"/>
  <c r="G11" i="4" l="1"/>
  <c r="K13" i="1" l="1"/>
  <c r="K12" i="1"/>
  <c r="H20" i="1" l="1"/>
  <c r="I45" i="1" l="1"/>
  <c r="I41" i="1"/>
  <c r="H73" i="1"/>
  <c r="I73" i="1" s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8" i="1"/>
  <c r="H39" i="1" s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1" i="4" l="1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69" i="4" l="1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8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1" i="4" s="1"/>
  <c r="L24" i="4"/>
  <c r="L29" i="4" l="1"/>
  <c r="I71" i="4"/>
  <c r="L71" i="4" s="1"/>
  <c r="O73" i="4" l="1"/>
</calcChain>
</file>

<file path=xl/sharedStrings.xml><?xml version="1.0" encoding="utf-8"?>
<sst xmlns="http://schemas.openxmlformats.org/spreadsheetml/2006/main" count="235" uniqueCount="96">
  <si>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</si>
  <si>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</si>
  <si>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</si>
  <si>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</si>
  <si>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</si>
  <si>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</si>
  <si>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</si>
  <si>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</si>
  <si>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</si>
  <si>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</si>
  <si>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</si>
  <si>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</si>
  <si>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</si>
  <si>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</si>
  <si>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</si>
  <si>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</si>
  <si>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</si>
  <si>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</si>
  <si>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</si>
  <si>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</si>
  <si>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</si>
  <si>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</si>
  <si>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</si>
  <si>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</si>
  <si>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</si>
  <si>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</si>
  <si>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</si>
  <si>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</si>
  <si>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</si>
  <si>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</si>
  <si>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</si>
  <si>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</si>
  <si>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</si>
  <si>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</si>
  <si>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</si>
  <si>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</si>
  <si>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</si>
  <si>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</si>
  <si>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</si>
  <si>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</si>
  <si>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</si>
  <si>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</si>
  <si>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</si>
  <si>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</si>
  <si>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</si>
  <si>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</si>
  <si>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</si>
  <si>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</si>
  <si>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</si>
  <si>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</si>
  <si>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</si>
  <si>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</si>
  <si>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</si>
  <si>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</si>
  <si>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</si>
  <si>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</si>
  <si>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</si>
  <si>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</si>
  <si>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</si>
  <si>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</si>
  <si>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</si>
  <si>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</si>
  <si>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</si>
  <si>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</si>
  <si>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</si>
  <si>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</si>
  <si>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</si>
  <si>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</si>
  <si>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</si>
  <si>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</si>
  <si>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</si>
  <si>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</si>
  <si>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</si>
  <si>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</si>
  <si>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</si>
  <si>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</si>
  <si>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</si>
  <si>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</si>
  <si>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</si>
  <si>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</si>
  <si>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</si>
  <si>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</si>
  <si>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</si>
  <si>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</si>
  <si>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</si>
  <si>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</si>
  <si>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</si>
  <si>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</si>
  <si>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</si>
  <si>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</si>
  <si>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</si>
  <si>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</si>
  <si>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</si>
  <si>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</si>
  <si>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</si>
  <si>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станом на 07 січня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</si>
</sst>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15" zoomScaleNormal="115" workbookViewId="0">
      <pane xSplit="14" ySplit="9" topLeftCell="O61" activePane="bottomRight" state="frozen"/>
      <selection pane="topRight" activeCell="O1" sqref="O1"/>
      <selection pane="bottomLeft" activeCell="A10" sqref="A10"/>
      <selection pane="bottomRight" activeCell="B78" sqref="B78"/>
    </sheetView>
  </sheetViews>
  <sheetFormatPr defaultRowHeight="15" x14ac:dyDescent="0.25"/>
  <cols>
    <col min="1" max="1" width="2.5703125" customWidth="1"/>
    <col min="2" max="2" width="20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159"/>
    </row>
    <row r="2" spans="1:14" ht="13.5" customHeight="1" x14ac:dyDescent="0.25">
      <c r="A2" s="161"/>
      <c r="B2" s="232" t="s">
        <v>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159"/>
    </row>
    <row r="3" spans="1:14" ht="12.75" customHeight="1" x14ac:dyDescent="0.25">
      <c r="A3" s="161"/>
      <c r="B3" s="233" t="s">
        <v>95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159"/>
    </row>
    <row r="4" spans="1:14" ht="12.75" customHeight="1" x14ac:dyDescent="0.25">
      <c r="A4" s="160"/>
      <c r="B4" s="214">
        <v>3</v>
      </c>
      <c r="C4" s="234" t="s">
        <v>2</v>
      </c>
      <c r="D4" s="235"/>
      <c r="E4" s="235"/>
      <c r="F4" s="236" t="s">
        <v>3</v>
      </c>
      <c r="G4" s="236"/>
      <c r="H4" s="236"/>
      <c r="I4" s="236"/>
      <c r="J4" s="236"/>
      <c r="K4" s="236"/>
      <c r="L4" s="237" t="s">
        <v>4</v>
      </c>
      <c r="M4" s="238" t="s">
        <v>5</v>
      </c>
      <c r="N4" s="244"/>
    </row>
    <row r="5" spans="1:14" x14ac:dyDescent="0.25">
      <c r="A5" s="188"/>
      <c r="B5" s="239" t="s">
        <v>6</v>
      </c>
      <c r="C5" s="222" t="s">
        <v>7</v>
      </c>
      <c r="D5" s="218" t="s">
        <v>8</v>
      </c>
      <c r="E5" s="240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37" t="s">
        <v>83</v>
      </c>
      <c r="L5" s="237"/>
      <c r="M5" s="238"/>
      <c r="N5" s="244"/>
    </row>
    <row r="6" spans="1:14" x14ac:dyDescent="0.25">
      <c r="A6" s="188"/>
      <c r="B6" s="239"/>
      <c r="C6" s="223"/>
      <c r="D6" s="208"/>
      <c r="E6" s="241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37"/>
      <c r="L6" s="237"/>
      <c r="M6" s="238"/>
      <c r="N6" s="244"/>
    </row>
    <row r="7" spans="1:14" x14ac:dyDescent="0.25">
      <c r="A7" s="188"/>
      <c r="B7" s="211"/>
      <c r="C7" s="223"/>
      <c r="D7" s="208"/>
      <c r="E7" s="241"/>
      <c r="F7" s="208" t="s">
        <v>17</v>
      </c>
      <c r="G7" s="206"/>
      <c r="H7" s="178"/>
      <c r="I7" s="217"/>
      <c r="J7" s="208"/>
      <c r="K7" s="237"/>
      <c r="L7" s="237"/>
      <c r="M7" s="238"/>
      <c r="N7" s="244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42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37"/>
      <c r="L8" s="237"/>
      <c r="M8" s="238"/>
      <c r="N8" s="244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176.76</v>
      </c>
      <c r="H11" s="43">
        <f>(D11-G11)*10000*C11/1000000</f>
        <v>0.75790560000002871</v>
      </c>
      <c r="I11" s="43">
        <f>E11-H11</f>
        <v>7.4820943999999718</v>
      </c>
      <c r="J11" s="43">
        <v>0.35</v>
      </c>
      <c r="K11" s="43">
        <f>J11</f>
        <v>0.35</v>
      </c>
      <c r="L11" s="154">
        <f t="shared" ref="L11:L19" si="0">I11*100/E11</f>
        <v>90.802116504854013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167.52</v>
      </c>
      <c r="H12" s="43">
        <f t="shared" ref="H12:H16" si="2">(D12-G12)*10000*C12/1000000</f>
        <v>-2.4000000000012279E-2</v>
      </c>
      <c r="I12" s="43">
        <f t="shared" ref="I12:I19" si="3">E12-H12</f>
        <v>3.4640000000000124</v>
      </c>
      <c r="J12" s="43">
        <v>0.39</v>
      </c>
      <c r="K12" s="43">
        <f t="shared" ref="K12:K20" si="4">J12</f>
        <v>0.39</v>
      </c>
      <c r="L12" s="154">
        <f>I12*100/E12</f>
        <v>100.697674418605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163.96</v>
      </c>
      <c r="H13" s="43">
        <f t="shared" si="2"/>
        <v>8.7999999999982495E-2</v>
      </c>
      <c r="I13" s="43">
        <f t="shared" si="3"/>
        <v>1.4120000000000175</v>
      </c>
      <c r="J13" s="43">
        <v>0.75</v>
      </c>
      <c r="K13" s="43">
        <f>J13</f>
        <v>0.75</v>
      </c>
      <c r="L13" s="154">
        <f>I13*100/E13</f>
        <v>94.133333333334505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157.5</v>
      </c>
      <c r="H14" s="43">
        <f>(D14-G14)*10000*C14/1000000</f>
        <v>0</v>
      </c>
      <c r="I14" s="43">
        <f t="shared" si="3"/>
        <v>16.96</v>
      </c>
      <c r="J14" s="43">
        <v>2</v>
      </c>
      <c r="K14" s="43">
        <f t="shared" si="4"/>
        <v>2</v>
      </c>
      <c r="L14" s="154">
        <f t="shared" si="0"/>
        <v>100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144.44999999999999</v>
      </c>
      <c r="H15" s="43">
        <f>(D15-G15)*10000*C15/1000000</f>
        <v>-8.249999999997186E-2</v>
      </c>
      <c r="I15" s="43">
        <f t="shared" si="3"/>
        <v>2.502499999999972</v>
      </c>
      <c r="J15" s="43">
        <v>2</v>
      </c>
      <c r="K15" s="43">
        <f t="shared" si="4"/>
        <v>2</v>
      </c>
      <c r="L15" s="154">
        <f t="shared" si="0"/>
        <v>103.40909090908976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2</v>
      </c>
      <c r="K16" s="43">
        <f t="shared" si="4"/>
        <v>2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131.53</v>
      </c>
      <c r="H17" s="43">
        <f>(D17-G17)*10000*C17/1000000</f>
        <v>0.2288999999999777</v>
      </c>
      <c r="I17" s="43">
        <f t="shared" si="3"/>
        <v>3.0411000000000223</v>
      </c>
      <c r="J17" s="43">
        <v>2.25</v>
      </c>
      <c r="K17" s="43">
        <f t="shared" si="4"/>
        <v>2.25</v>
      </c>
      <c r="L17" s="154">
        <f t="shared" si="0"/>
        <v>93.000000000000682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127.3</v>
      </c>
      <c r="H18" s="43">
        <f>(D18-G18)*10000*C18/1000000</f>
        <v>7.000000000000596E-2</v>
      </c>
      <c r="I18" s="43">
        <f t="shared" si="3"/>
        <v>1.6799999999999939</v>
      </c>
      <c r="J18" s="43">
        <v>2.82</v>
      </c>
      <c r="K18" s="43">
        <f t="shared" si="4"/>
        <v>2.82</v>
      </c>
      <c r="L18" s="154">
        <f t="shared" si="0"/>
        <v>95.999999999999659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113.84</v>
      </c>
      <c r="H19" s="43">
        <f>(D19-G19)*10000*C19/1000000</f>
        <v>0.38280000000001452</v>
      </c>
      <c r="I19" s="43">
        <f t="shared" si="3"/>
        <v>15.317199999999985</v>
      </c>
      <c r="J19" s="43">
        <v>3</v>
      </c>
      <c r="K19" s="43">
        <f>J19</f>
        <v>3</v>
      </c>
      <c r="L19" s="154">
        <f t="shared" si="0"/>
        <v>97.561783439490355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99.73</v>
      </c>
      <c r="H20" s="43">
        <f>(D20-G20)*10000*C20/1000000</f>
        <v>0.1359999999999971</v>
      </c>
      <c r="I20" s="43">
        <f>E20-H20</f>
        <v>3.614000000000003</v>
      </c>
      <c r="J20" s="43">
        <v>6.1</v>
      </c>
      <c r="K20" s="43">
        <f t="shared" si="4"/>
        <v>6.1</v>
      </c>
      <c r="L20" s="154">
        <f>I20*100/E20</f>
        <v>96.37333333333342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1.5571056000000223</v>
      </c>
      <c r="I21" s="152">
        <f>SUM(I11:I20)</f>
        <v>57.032894399999975</v>
      </c>
      <c r="J21" s="151"/>
      <c r="K21" s="151"/>
      <c r="L21" s="157">
        <f>I21*100/E21</f>
        <v>97.342369687659968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191.35</v>
      </c>
      <c r="H23" s="145">
        <f>E23-I23</f>
        <v>0.15399999999999991</v>
      </c>
      <c r="I23" s="145">
        <v>1.25</v>
      </c>
      <c r="J23" s="43">
        <v>0.15</v>
      </c>
      <c r="K23" s="43">
        <f t="shared" ref="K23:K28" si="6">J23</f>
        <v>0.15</v>
      </c>
      <c r="L23" s="154">
        <f>I23*100/E23</f>
        <v>89.03133903133903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182.51</v>
      </c>
      <c r="H25" s="43">
        <f>(D25-G25)*10000*C25/1000000</f>
        <v>-2.3399999999978719E-2</v>
      </c>
      <c r="I25" s="145">
        <f>E25-H25</f>
        <v>3.9533999999999789</v>
      </c>
      <c r="J25" s="43">
        <v>0.14000000000000001</v>
      </c>
      <c r="K25" s="43">
        <f t="shared" si="6"/>
        <v>0.14000000000000001</v>
      </c>
      <c r="L25" s="154">
        <f>I25*100/E25</f>
        <v>100.5954198473277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191.65</v>
      </c>
      <c r="H26" s="43">
        <f>(D26-G26)*10000*C26/1000000</f>
        <v>0.55249999999999644</v>
      </c>
      <c r="I26" s="145">
        <f t="shared" ref="I26:I27" si="8">E26-H26</f>
        <v>0.51750000000000362</v>
      </c>
      <c r="J26" s="43">
        <v>0.01</v>
      </c>
      <c r="K26" s="43">
        <f t="shared" si="6"/>
        <v>0.01</v>
      </c>
      <c r="L26" s="154">
        <f>I26*100/E26</f>
        <v>48.364485981308746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179.13</v>
      </c>
      <c r="H27" s="43">
        <f>(D27-G27)*10000*C27/1000000</f>
        <v>-2.9100000000001101E-2</v>
      </c>
      <c r="I27" s="145">
        <f t="shared" si="8"/>
        <v>1.779100000000001</v>
      </c>
      <c r="J27" s="43">
        <v>0.17</v>
      </c>
      <c r="K27" s="43">
        <f t="shared" si="6"/>
        <v>0.17</v>
      </c>
      <c r="L27" s="154">
        <f t="shared" ref="L27" si="9">I27*100/E27</f>
        <v>101.66285714285721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174.06</v>
      </c>
      <c r="H28" s="43">
        <f>(D28-G28)*10000*C28/1000000</f>
        <v>-2.850000000000108E-2</v>
      </c>
      <c r="I28" s="145">
        <f>E28-H28</f>
        <v>1.0585000000000011</v>
      </c>
      <c r="J28" s="43">
        <v>0.18</v>
      </c>
      <c r="K28" s="43">
        <f t="shared" si="6"/>
        <v>0.18</v>
      </c>
      <c r="L28" s="154">
        <f>I28*100/E28</f>
        <v>102.76699029126223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0.77550000000001551</v>
      </c>
      <c r="I29" s="153">
        <f>SUM(I23:I28)</f>
        <v>9.7084999999999848</v>
      </c>
      <c r="J29" s="152"/>
      <c r="K29" s="152"/>
      <c r="L29" s="157">
        <f>I29*100/E29</f>
        <v>92.603014116749179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189.43</v>
      </c>
      <c r="H31" s="145">
        <f>(D31-G31)*10000*C31/1000000</f>
        <v>3.9899999999996112E-2</v>
      </c>
      <c r="I31" s="43">
        <f>E31-H31</f>
        <v>1.1501000000000039</v>
      </c>
      <c r="J31" s="43">
        <v>0.03</v>
      </c>
      <c r="K31" s="43">
        <f>J31</f>
        <v>0.03</v>
      </c>
      <c r="L31" s="154">
        <f t="shared" ref="L31:L33" si="11">I31*100/E31</f>
        <v>96.647058823529747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</v>
      </c>
      <c r="H32" s="145">
        <f>(D32-G32)*10000*C32/1000000</f>
        <v>0</v>
      </c>
      <c r="I32" s="145">
        <f>E32-H32</f>
        <v>1.83</v>
      </c>
      <c r="J32" s="43">
        <v>0.03</v>
      </c>
      <c r="K32" s="43">
        <f>J32</f>
        <v>0.03</v>
      </c>
      <c r="L32" s="154">
        <f t="shared" si="11"/>
        <v>100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0.03</v>
      </c>
      <c r="K33" s="43">
        <f>J33</f>
        <v>0.03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3.9899999999996112E-2</v>
      </c>
      <c r="I34" s="152">
        <f>SUM(I31:I33)</f>
        <v>4.0001000000000033</v>
      </c>
      <c r="J34" s="152"/>
      <c r="K34" s="152"/>
      <c r="L34" s="157">
        <f>I34*100/E34</f>
        <v>99.01237623762384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181.7</v>
      </c>
      <c r="H36" s="43">
        <f>(D36-G36)*10000*C36/1000000</f>
        <v>0.53360000000000751</v>
      </c>
      <c r="I36" s="43">
        <f>E36-H36</f>
        <v>0.54639999999999256</v>
      </c>
      <c r="J36" s="43">
        <v>0.01</v>
      </c>
      <c r="K36" s="43">
        <f t="shared" ref="K36" si="13">J36</f>
        <v>0.01</v>
      </c>
      <c r="L36" s="154">
        <f t="shared" ref="L36:L38" si="14">I36*100/E36</f>
        <v>50.592592592591899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176.4</v>
      </c>
      <c r="H37" s="43">
        <f>(D37-G37)*10000*C37/1000000</f>
        <v>0.37679999999999647</v>
      </c>
      <c r="I37" s="43">
        <f>E37-H37</f>
        <v>1.0332000000000034</v>
      </c>
      <c r="J37" s="43">
        <v>0.01</v>
      </c>
      <c r="K37" s="43">
        <f>J37</f>
        <v>0.01</v>
      </c>
      <c r="L37" s="154">
        <f t="shared" si="14"/>
        <v>73.276595744681103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174.85</v>
      </c>
      <c r="H38" s="43">
        <f t="shared" ref="H38" si="15">(D38-G38)*10000*C38/1000000</f>
        <v>0.22400000000000317</v>
      </c>
      <c r="I38" s="43">
        <f>E38-H38</f>
        <v>0.94599999999999673</v>
      </c>
      <c r="J38" s="43">
        <v>0.02</v>
      </c>
      <c r="K38" s="43">
        <f>J38</f>
        <v>0.02</v>
      </c>
      <c r="L38" s="154">
        <f t="shared" si="14"/>
        <v>80.854700854700582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1.1344000000000072</v>
      </c>
      <c r="I39" s="152">
        <f>SUM(I36:I38)</f>
        <v>2.5255999999999927</v>
      </c>
      <c r="J39" s="152"/>
      <c r="K39" s="152"/>
      <c r="L39" s="157">
        <f>I39*100/E39</f>
        <v>69.00546448087411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6">D41</f>
        <v>212.5</v>
      </c>
      <c r="G41" s="43">
        <v>212.1</v>
      </c>
      <c r="H41" s="43">
        <v>0.62</v>
      </c>
      <c r="I41" s="43">
        <f t="shared" ref="I41:I50" si="17">E41-H41</f>
        <v>1.85</v>
      </c>
      <c r="J41" s="43">
        <v>0.15</v>
      </c>
      <c r="K41" s="43">
        <f t="shared" ref="K41:K43" si="18">J41</f>
        <v>0.15</v>
      </c>
      <c r="L41" s="154">
        <f t="shared" ref="L41:L50" si="19">I41*100/E41</f>
        <v>74.89878542510121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6"/>
        <v>195.5</v>
      </c>
      <c r="G42" s="43">
        <v>195.5</v>
      </c>
      <c r="H42" s="43">
        <v>0</v>
      </c>
      <c r="I42" s="43">
        <f t="shared" si="17"/>
        <v>0.61</v>
      </c>
      <c r="J42" s="43">
        <v>0.15</v>
      </c>
      <c r="K42" s="43">
        <f>J42</f>
        <v>0.15</v>
      </c>
      <c r="L42" s="154">
        <f t="shared" si="19"/>
        <v>100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6"/>
        <v>191.7</v>
      </c>
      <c r="G43" s="43">
        <v>191.36</v>
      </c>
      <c r="H43" s="43">
        <v>0.47</v>
      </c>
      <c r="I43" s="43">
        <f t="shared" si="17"/>
        <v>1.27</v>
      </c>
      <c r="J43" s="43">
        <v>0.1</v>
      </c>
      <c r="K43" s="43">
        <f t="shared" si="18"/>
        <v>0.1</v>
      </c>
      <c r="L43" s="154">
        <f>I43*100/E43</f>
        <v>72.988505747126439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6"/>
        <v>189.5</v>
      </c>
      <c r="G44" s="43">
        <v>189.5</v>
      </c>
      <c r="H44" s="43">
        <v>0</v>
      </c>
      <c r="I44" s="43">
        <f t="shared" si="17"/>
        <v>1.93</v>
      </c>
      <c r="J44" s="43">
        <v>0.25</v>
      </c>
      <c r="K44" s="43">
        <f>J44</f>
        <v>0.25</v>
      </c>
      <c r="L44" s="154">
        <f t="shared" si="19"/>
        <v>100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6"/>
        <v>186</v>
      </c>
      <c r="G45" s="43">
        <v>185.63</v>
      </c>
      <c r="H45" s="43">
        <v>0.19</v>
      </c>
      <c r="I45" s="43">
        <f t="shared" si="17"/>
        <v>0.88000000000000012</v>
      </c>
      <c r="J45" s="43">
        <v>0.3</v>
      </c>
      <c r="K45" s="43">
        <f t="shared" ref="K45:K50" si="20">J45</f>
        <v>0.3</v>
      </c>
      <c r="L45" s="154">
        <f t="shared" si="19"/>
        <v>82.242990654205613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1">D46</f>
        <v>182.4</v>
      </c>
      <c r="G46" s="43">
        <v>182.4</v>
      </c>
      <c r="H46" s="43">
        <v>0</v>
      </c>
      <c r="I46" s="43">
        <f t="shared" si="17"/>
        <v>1.47</v>
      </c>
      <c r="J46" s="43">
        <v>0.3</v>
      </c>
      <c r="K46" s="43">
        <f>J46</f>
        <v>0.3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1"/>
        <v>173</v>
      </c>
      <c r="G47" s="43">
        <v>173.02</v>
      </c>
      <c r="H47" s="43">
        <f>(D47-G47)*10000*C47/1000000</f>
        <v>-1.1600000000005934E-2</v>
      </c>
      <c r="I47" s="43">
        <f t="shared" si="17"/>
        <v>1.1416000000000057</v>
      </c>
      <c r="J47" s="43">
        <v>0.4</v>
      </c>
      <c r="K47" s="43">
        <f>J47</f>
        <v>0.4</v>
      </c>
      <c r="L47" s="154">
        <f t="shared" si="19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1"/>
        <v>169</v>
      </c>
      <c r="G48" s="43">
        <v>169</v>
      </c>
      <c r="H48" s="43">
        <f t="shared" ref="H48:H50" si="22">(D48-G48)*10000*C48/1000000</f>
        <v>0</v>
      </c>
      <c r="I48" s="43">
        <f t="shared" si="17"/>
        <v>1.2</v>
      </c>
      <c r="J48" s="43">
        <v>1</v>
      </c>
      <c r="K48" s="43">
        <f t="shared" si="20"/>
        <v>1</v>
      </c>
      <c r="L48" s="154">
        <f t="shared" si="19"/>
        <v>100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1"/>
        <v>163</v>
      </c>
      <c r="G49" s="43">
        <v>163.1</v>
      </c>
      <c r="H49" s="43">
        <f t="shared" si="22"/>
        <v>-0.10199999999999421</v>
      </c>
      <c r="I49" s="43">
        <f t="shared" si="17"/>
        <v>2.6019999999999941</v>
      </c>
      <c r="J49" s="43">
        <v>1.5</v>
      </c>
      <c r="K49" s="43">
        <f t="shared" si="20"/>
        <v>1.5</v>
      </c>
      <c r="L49" s="154">
        <f t="shared" si="19"/>
        <v>104.07999999999977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1"/>
        <v>160.1</v>
      </c>
      <c r="G50" s="43">
        <v>160.5</v>
      </c>
      <c r="H50" s="43">
        <f t="shared" si="22"/>
        <v>-0.31200000000000444</v>
      </c>
      <c r="I50" s="43">
        <f t="shared" si="17"/>
        <v>1.5920000000000045</v>
      </c>
      <c r="J50" s="43">
        <v>1.6</v>
      </c>
      <c r="K50" s="43">
        <f t="shared" si="20"/>
        <v>1.6</v>
      </c>
      <c r="L50" s="154">
        <f t="shared" si="19"/>
        <v>124.37500000000034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0.85439999999999539</v>
      </c>
      <c r="I51" s="152">
        <f>SUM(I41:I50)</f>
        <v>14.545600000000002</v>
      </c>
      <c r="J51" s="152"/>
      <c r="K51" s="192"/>
      <c r="L51" s="157">
        <f>I51*100/E51</f>
        <v>94.451948051948065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3">D53</f>
        <v>217.9</v>
      </c>
      <c r="G53" s="43">
        <v>217.45</v>
      </c>
      <c r="H53" s="43">
        <v>0.31</v>
      </c>
      <c r="I53" s="43">
        <f>E53-H53</f>
        <v>0.81</v>
      </c>
      <c r="J53" s="43">
        <v>0.06</v>
      </c>
      <c r="K53" s="43">
        <f>J53</f>
        <v>0.06</v>
      </c>
      <c r="L53" s="154">
        <f t="shared" ref="L53:L64" si="24">I53*100/E53</f>
        <v>72.321428571428569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3"/>
        <v>211.5</v>
      </c>
      <c r="G54" s="43">
        <v>211.02</v>
      </c>
      <c r="H54" s="43">
        <v>0.42</v>
      </c>
      <c r="I54" s="43">
        <f>E54-H54</f>
        <v>0.60000000000000009</v>
      </c>
      <c r="J54" s="43">
        <v>7.0000000000000007E-2</v>
      </c>
      <c r="K54" s="43">
        <f>J54</f>
        <v>7.0000000000000007E-2</v>
      </c>
      <c r="L54" s="154">
        <f t="shared" si="24"/>
        <v>58.82352941176471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34" t="s">
        <v>2</v>
      </c>
      <c r="D55" s="235"/>
      <c r="E55" s="235"/>
      <c r="F55" s="236" t="s">
        <v>3</v>
      </c>
      <c r="G55" s="236"/>
      <c r="H55" s="236"/>
      <c r="I55" s="236"/>
      <c r="J55" s="236"/>
      <c r="K55" s="236"/>
      <c r="L55" s="237" t="s">
        <v>4</v>
      </c>
      <c r="M55" s="238" t="s">
        <v>5</v>
      </c>
      <c r="N55" s="144"/>
    </row>
    <row r="56" spans="1:27" s="113" customFormat="1" ht="14.1" customHeight="1" x14ac:dyDescent="0.25">
      <c r="A56" s="188"/>
      <c r="B56" s="239" t="s">
        <v>6</v>
      </c>
      <c r="C56" s="222" t="s">
        <v>7</v>
      </c>
      <c r="D56" s="218" t="s">
        <v>8</v>
      </c>
      <c r="E56" s="240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37" t="s">
        <v>83</v>
      </c>
      <c r="L56" s="237"/>
      <c r="M56" s="238"/>
      <c r="N56" s="144"/>
    </row>
    <row r="57" spans="1:27" s="113" customFormat="1" ht="14.1" customHeight="1" x14ac:dyDescent="0.25">
      <c r="A57" s="188"/>
      <c r="B57" s="239"/>
      <c r="C57" s="223"/>
      <c r="D57" s="208"/>
      <c r="E57" s="241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37"/>
      <c r="L57" s="237"/>
      <c r="M57" s="238"/>
      <c r="N57" s="144"/>
    </row>
    <row r="58" spans="1:27" s="113" customFormat="1" ht="14.1" customHeight="1" x14ac:dyDescent="0.25">
      <c r="A58" s="188"/>
      <c r="B58" s="211"/>
      <c r="C58" s="223"/>
      <c r="D58" s="208"/>
      <c r="E58" s="241"/>
      <c r="F58" s="208" t="s">
        <v>17</v>
      </c>
      <c r="G58" s="220"/>
      <c r="H58" s="178"/>
      <c r="I58" s="217"/>
      <c r="J58" s="208"/>
      <c r="K58" s="237"/>
      <c r="L58" s="237"/>
      <c r="M58" s="238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42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37"/>
      <c r="L59" s="237"/>
      <c r="M59" s="238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3"/>
        <v>189.2</v>
      </c>
      <c r="G61" s="43">
        <v>188.6</v>
      </c>
      <c r="H61" s="43">
        <v>0.61</v>
      </c>
      <c r="I61" s="43">
        <f>E61-H61</f>
        <v>0.97000000000000008</v>
      </c>
      <c r="J61" s="43">
        <v>0.04</v>
      </c>
      <c r="K61" s="43">
        <f>J61</f>
        <v>0.04</v>
      </c>
      <c r="L61" s="154">
        <f t="shared" si="24"/>
        <v>61.392405063291143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3"/>
        <v>184.5</v>
      </c>
      <c r="G62" s="43">
        <v>184.16</v>
      </c>
      <c r="H62" s="43">
        <v>0.36</v>
      </c>
      <c r="I62" s="43">
        <f>E62-H62</f>
        <v>1.0899999999999999</v>
      </c>
      <c r="J62" s="43">
        <v>7.0000000000000007E-2</v>
      </c>
      <c r="K62" s="43">
        <f>J62</f>
        <v>7.0000000000000007E-2</v>
      </c>
      <c r="L62" s="154">
        <f t="shared" si="24"/>
        <v>75.172413793103445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3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3"/>
        <v>97.97</v>
      </c>
      <c r="G64" s="43">
        <v>97.87</v>
      </c>
      <c r="H64" s="43">
        <f>(D64-G64)*10000*C64/1000000</f>
        <v>0.1247999999999929</v>
      </c>
      <c r="I64" s="43">
        <f>E64-H64</f>
        <v>2.3752000000000071</v>
      </c>
      <c r="J64" s="43">
        <v>0.15</v>
      </c>
      <c r="K64" s="43">
        <f>J64</f>
        <v>0.15</v>
      </c>
      <c r="L64" s="154">
        <f t="shared" si="24"/>
        <v>95.008000000000294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1.8247999999999929</v>
      </c>
      <c r="I65" s="152">
        <f>I64+I62+I61+I54+I53</f>
        <v>5.8452000000000073</v>
      </c>
      <c r="J65" s="152"/>
      <c r="K65" s="152"/>
      <c r="L65" s="157">
        <f>I65*100/E65</f>
        <v>76.208604954367758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5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6">D68</f>
        <v>168.8</v>
      </c>
      <c r="G68" s="43">
        <v>168.43</v>
      </c>
      <c r="H68" s="43">
        <f>(D68-G68)*10000*C68/1000000</f>
        <v>0.81400000000001005</v>
      </c>
      <c r="I68" s="43">
        <f t="shared" ref="I68" si="27">E68-H68</f>
        <v>3.98599999999999</v>
      </c>
      <c r="J68" s="43">
        <v>0</v>
      </c>
      <c r="K68" s="43">
        <f>J68</f>
        <v>0</v>
      </c>
      <c r="L68" s="154">
        <f t="shared" ref="L68" si="28">I68*100/E68</f>
        <v>83.041666666666458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0.81400000000001005</v>
      </c>
      <c r="I69" s="152">
        <f>SUM(I68:I68)</f>
        <v>3.98599999999999</v>
      </c>
      <c r="J69" s="153"/>
      <c r="K69" s="152"/>
      <c r="L69" s="157">
        <f>I69*100/E69</f>
        <v>83.041666666666458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150.27000000000001</v>
      </c>
      <c r="H71" s="43">
        <f>(D71-G71)*10000*C71/1000000</f>
        <v>1.2064299999999943</v>
      </c>
      <c r="I71" s="43">
        <f>E71-H71</f>
        <v>0.21357000000000559</v>
      </c>
      <c r="J71" s="166">
        <v>0</v>
      </c>
      <c r="K71" s="166">
        <f t="shared" ref="K71" si="29">J71</f>
        <v>0</v>
      </c>
      <c r="L71" s="154">
        <f t="shared" ref="L71:L73" si="30">I71*100/E71</f>
        <v>15.040140845070818</v>
      </c>
      <c r="M71" s="166">
        <v>0.05</v>
      </c>
      <c r="N71" s="182" t="s">
        <v>90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159.47</v>
      </c>
      <c r="H73" s="43">
        <f>(D73-G73)*10000*C73/1000000</f>
        <v>0.23840000000000341</v>
      </c>
      <c r="I73" s="43">
        <f>E73-H73</f>
        <v>0.95159999999999656</v>
      </c>
      <c r="J73" s="166">
        <v>0.01</v>
      </c>
      <c r="K73" s="166">
        <f>J73</f>
        <v>0.01</v>
      </c>
      <c r="L73" s="154">
        <f t="shared" si="30"/>
        <v>79.966386554621565</v>
      </c>
      <c r="M73" s="166">
        <v>0.01</v>
      </c>
      <c r="N73" s="113" t="s">
        <v>89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8.4449356000000382</v>
      </c>
      <c r="I76" s="157">
        <f>I21+I29+I34+I39+I51+I65+I69+I71+I73</f>
        <v>98.809064399999968</v>
      </c>
      <c r="J76" s="152"/>
      <c r="K76" s="152"/>
      <c r="L76" s="152">
        <f>I76*100/E76</f>
        <v>92.126227832994545</v>
      </c>
      <c r="M76" s="192"/>
    </row>
    <row r="77" spans="1:14" x14ac:dyDescent="0.25">
      <c r="A77" s="225"/>
      <c r="B77" s="243" t="s">
        <v>91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</row>
    <row r="78" spans="1:14" s="159" customFormat="1" x14ac:dyDescent="0.25">
      <c r="A78" s="226">
        <v>1</v>
      </c>
      <c r="B78" s="224" t="s">
        <v>92</v>
      </c>
      <c r="C78" s="227">
        <v>116.98</v>
      </c>
      <c r="D78" s="227">
        <v>176.4</v>
      </c>
      <c r="E78" s="227">
        <v>2.36</v>
      </c>
      <c r="F78" s="43">
        <f t="shared" ref="F78:F80" si="31">D78</f>
        <v>176.4</v>
      </c>
      <c r="G78" s="43">
        <v>175.45</v>
      </c>
      <c r="H78" s="43">
        <f>(D78-G78)*10000*C78/1000000</f>
        <v>1.11131000000002</v>
      </c>
      <c r="I78" s="43">
        <f>E78-H78</f>
        <v>1.2486899999999799</v>
      </c>
      <c r="J78" s="227">
        <v>0.02</v>
      </c>
      <c r="K78" s="227">
        <f>J78</f>
        <v>0.02</v>
      </c>
      <c r="L78" s="154">
        <f t="shared" ref="L78:L80" si="32">I78*100/E78</f>
        <v>52.910593220338129</v>
      </c>
      <c r="M78" s="227"/>
    </row>
    <row r="79" spans="1:14" x14ac:dyDescent="0.25">
      <c r="A79" s="228">
        <v>2</v>
      </c>
      <c r="B79" s="115" t="s">
        <v>93</v>
      </c>
      <c r="C79" s="43">
        <v>339</v>
      </c>
      <c r="D79" s="43">
        <v>169.5</v>
      </c>
      <c r="E79" s="43">
        <v>4.0599999999999996</v>
      </c>
      <c r="F79" s="43">
        <f t="shared" si="31"/>
        <v>169.5</v>
      </c>
      <c r="G79" s="43">
        <v>169.3</v>
      </c>
      <c r="H79" s="43">
        <f>(D79-G79)*10000*C79/1000000</f>
        <v>0.67799999999996141</v>
      </c>
      <c r="I79" s="43">
        <f>E79-H79</f>
        <v>3.3820000000000383</v>
      </c>
      <c r="J79" s="145">
        <v>4.2000000000000003E-2</v>
      </c>
      <c r="K79" s="145">
        <f>J79</f>
        <v>4.2000000000000003E-2</v>
      </c>
      <c r="L79" s="154">
        <f t="shared" si="32"/>
        <v>83.30049261083839</v>
      </c>
      <c r="M79" s="43"/>
    </row>
    <row r="80" spans="1:14" x14ac:dyDescent="0.25">
      <c r="A80" s="228">
        <v>3</v>
      </c>
      <c r="B80" s="140" t="s">
        <v>94</v>
      </c>
      <c r="C80" s="43">
        <v>40.200000000000003</v>
      </c>
      <c r="D80" s="43">
        <v>180.1</v>
      </c>
      <c r="E80" s="43">
        <v>1</v>
      </c>
      <c r="F80" s="43">
        <f t="shared" si="31"/>
        <v>180.1</v>
      </c>
      <c r="G80" s="43">
        <v>177.85</v>
      </c>
      <c r="H80" s="43">
        <f>(D80-G80)*10000*C80/1000000</f>
        <v>0.90450000000000008</v>
      </c>
      <c r="I80" s="43">
        <f>E80-H80</f>
        <v>9.5499999999999918E-2</v>
      </c>
      <c r="J80" s="43">
        <v>0</v>
      </c>
      <c r="K80" s="43">
        <v>0</v>
      </c>
      <c r="L80" s="154">
        <f t="shared" si="32"/>
        <v>9.5499999999999918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2.6938099999999814</v>
      </c>
      <c r="I81" s="152">
        <f>SUM(I78:I80)</f>
        <v>4.7261900000000185</v>
      </c>
      <c r="J81" s="152"/>
      <c r="K81" s="152"/>
      <c r="L81" s="157">
        <f>I81*100/E81</f>
        <v>63.695283018868174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56:B57"/>
    <mergeCell ref="E56:E59"/>
    <mergeCell ref="K56:K59"/>
    <mergeCell ref="B77:M77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Normal="100" workbookViewId="0">
      <pane xSplit="13" ySplit="9" topLeftCell="N31" activePane="bottomRight" state="frozen"/>
      <selection pane="topRight" activeCell="N1" sqref="N1"/>
      <selection pane="bottomLeft" activeCell="A10" sqref="A10"/>
      <selection pane="bottomRight" activeCell="Q46" sqref="Q4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2" customHeight="1" x14ac:dyDescent="0.25">
      <c r="A2" s="1"/>
      <c r="B2" s="250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0.5" customHeight="1" x14ac:dyDescent="0.25">
      <c r="A3" s="1"/>
      <c r="B3" s="251" t="str">
        <f>Лист1!B3</f>
        <v>станом на 07 січня 2025р.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5" ht="12.75" customHeight="1" x14ac:dyDescent="0.25">
      <c r="A4" s="2"/>
      <c r="B4" s="3"/>
      <c r="C4" s="252" t="s">
        <v>2</v>
      </c>
      <c r="D4" s="253"/>
      <c r="E4" s="254"/>
      <c r="F4" s="255" t="s">
        <v>3</v>
      </c>
      <c r="G4" s="256"/>
      <c r="H4" s="257"/>
      <c r="I4" s="257"/>
      <c r="J4" s="257"/>
      <c r="K4" s="258"/>
      <c r="L4" s="247" t="s">
        <v>4</v>
      </c>
      <c r="M4" s="259" t="s">
        <v>5</v>
      </c>
      <c r="N4" s="245"/>
    </row>
    <row r="5" spans="1:15" x14ac:dyDescent="0.25">
      <c r="A5" s="4"/>
      <c r="B5" s="24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47" t="s">
        <v>83</v>
      </c>
      <c r="L5" s="248"/>
      <c r="M5" s="260"/>
      <c r="N5" s="245"/>
    </row>
    <row r="6" spans="1:15" x14ac:dyDescent="0.25">
      <c r="A6" s="4"/>
      <c r="B6" s="24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48"/>
      <c r="L6" s="248"/>
      <c r="M6" s="260"/>
      <c r="N6" s="24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48"/>
      <c r="L7" s="248"/>
      <c r="M7" s="260"/>
      <c r="N7" s="24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49"/>
      <c r="L8" s="249"/>
      <c r="M8" s="261"/>
      <c r="N8" s="24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176.76</v>
      </c>
      <c r="H11" s="27">
        <f>Лист1!H11</f>
        <v>0.75790560000002871</v>
      </c>
      <c r="I11" s="27">
        <f>E11-H11</f>
        <v>7.4820943999999718</v>
      </c>
      <c r="J11" s="27">
        <f>Лист1!J11</f>
        <v>0.35</v>
      </c>
      <c r="K11" s="27">
        <f>J11</f>
        <v>0.35</v>
      </c>
      <c r="L11" s="28">
        <f t="shared" ref="L11:L20" si="0">I11*100/E11</f>
        <v>90.802116504854013</v>
      </c>
      <c r="M11" s="123">
        <v>0.35</v>
      </c>
      <c r="N11" s="132"/>
      <c r="O11" s="132">
        <f>G11-D11</f>
        <v>-0.24000000000000909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0.39</v>
      </c>
      <c r="K12" s="27">
        <f t="shared" ref="K12:K20" si="3">J12</f>
        <v>0.39</v>
      </c>
      <c r="L12" s="28">
        <f t="shared" si="0"/>
        <v>100.697674418605</v>
      </c>
      <c r="M12" s="123">
        <v>0.8</v>
      </c>
      <c r="N12" s="132"/>
      <c r="O12" s="132">
        <f t="shared" ref="O12:O62" si="4">G12-D12</f>
        <v>2.0000000000010232E-2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163.96</v>
      </c>
      <c r="H13" s="27">
        <f>Лист1!H13</f>
        <v>8.7999999999982495E-2</v>
      </c>
      <c r="I13" s="27">
        <f t="shared" si="2"/>
        <v>1.4120000000000175</v>
      </c>
      <c r="J13" s="27">
        <f>Лист1!J13</f>
        <v>0.75</v>
      </c>
      <c r="K13" s="27">
        <f>J13</f>
        <v>0.75</v>
      </c>
      <c r="L13" s="28">
        <f t="shared" si="0"/>
        <v>94.133333333334505</v>
      </c>
      <c r="M13" s="123">
        <v>0.95</v>
      </c>
      <c r="N13" s="132"/>
      <c r="O13" s="132">
        <f t="shared" si="4"/>
        <v>-3.9999999999992042E-2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</v>
      </c>
      <c r="H14" s="27">
        <f>Лист1!H14</f>
        <v>0</v>
      </c>
      <c r="I14" s="27">
        <f t="shared" si="2"/>
        <v>16.96</v>
      </c>
      <c r="J14" s="27">
        <f>Лист1!J14</f>
        <v>2</v>
      </c>
      <c r="K14" s="27">
        <f t="shared" si="3"/>
        <v>2</v>
      </c>
      <c r="L14" s="28">
        <f t="shared" si="0"/>
        <v>100</v>
      </c>
      <c r="M14" s="123">
        <v>1.5</v>
      </c>
      <c r="N14" s="132"/>
      <c r="O14" s="132">
        <f t="shared" si="4"/>
        <v>0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144.44999999999999</v>
      </c>
      <c r="H15" s="27">
        <f>Лист1!H15</f>
        <v>-8.249999999997186E-2</v>
      </c>
      <c r="I15" s="27">
        <f t="shared" si="2"/>
        <v>2.502499999999972</v>
      </c>
      <c r="J15" s="27">
        <f>Лист1!J15</f>
        <v>2</v>
      </c>
      <c r="K15" s="27">
        <f t="shared" si="3"/>
        <v>2</v>
      </c>
      <c r="L15" s="28">
        <f t="shared" si="0"/>
        <v>103.40909090908976</v>
      </c>
      <c r="M15" s="123">
        <v>1.7</v>
      </c>
      <c r="N15" s="132"/>
      <c r="O15" s="132">
        <f t="shared" si="4"/>
        <v>4.9999999999982947E-2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2</v>
      </c>
      <c r="K16" s="27">
        <f t="shared" si="3"/>
        <v>2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131.53</v>
      </c>
      <c r="H17" s="27">
        <f>Лист1!H17</f>
        <v>0.2288999999999777</v>
      </c>
      <c r="I17" s="27">
        <f t="shared" si="2"/>
        <v>3.0411000000000223</v>
      </c>
      <c r="J17" s="27">
        <f>Лист1!J17</f>
        <v>2.25</v>
      </c>
      <c r="K17" s="27">
        <f t="shared" si="3"/>
        <v>2.25</v>
      </c>
      <c r="L17" s="28">
        <f t="shared" si="0"/>
        <v>93.000000000000682</v>
      </c>
      <c r="M17" s="123">
        <v>2.25</v>
      </c>
      <c r="N17" s="132"/>
      <c r="O17" s="132">
        <f t="shared" si="4"/>
        <v>-6.9999999999993179E-2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</v>
      </c>
      <c r="H18" s="27">
        <f>Лист1!H18</f>
        <v>7.000000000000596E-2</v>
      </c>
      <c r="I18" s="27">
        <f t="shared" si="2"/>
        <v>1.6799999999999939</v>
      </c>
      <c r="J18" s="27">
        <f>Лист1!J18</f>
        <v>2.82</v>
      </c>
      <c r="K18" s="27">
        <f t="shared" si="3"/>
        <v>2.82</v>
      </c>
      <c r="L18" s="28">
        <f t="shared" si="0"/>
        <v>95.999999999999659</v>
      </c>
      <c r="M18" s="123">
        <v>2.2999999999999998</v>
      </c>
      <c r="N18" s="132"/>
      <c r="O18" s="132">
        <f t="shared" si="4"/>
        <v>-0.10000000000000853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113.84</v>
      </c>
      <c r="H19" s="27">
        <f>Лист1!H19</f>
        <v>0.38280000000001452</v>
      </c>
      <c r="I19" s="27">
        <f t="shared" si="2"/>
        <v>15.317199999999985</v>
      </c>
      <c r="J19" s="27">
        <f>Лист1!J19</f>
        <v>3</v>
      </c>
      <c r="K19" s="27">
        <f>J19</f>
        <v>3</v>
      </c>
      <c r="L19" s="28">
        <f t="shared" si="0"/>
        <v>97.561783439490355</v>
      </c>
      <c r="M19" s="123">
        <v>2.4500000000000002</v>
      </c>
      <c r="N19" s="132"/>
      <c r="O19" s="132">
        <f t="shared" si="4"/>
        <v>-6.0000000000002274E-2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99.73</v>
      </c>
      <c r="H20" s="27">
        <f>Лист1!H20</f>
        <v>0.1359999999999971</v>
      </c>
      <c r="I20" s="27">
        <f t="shared" si="2"/>
        <v>3.614000000000003</v>
      </c>
      <c r="J20" s="27">
        <f>Лист1!J20</f>
        <v>6.1</v>
      </c>
      <c r="K20" s="27">
        <f t="shared" si="3"/>
        <v>6.1</v>
      </c>
      <c r="L20" s="28">
        <f t="shared" si="0"/>
        <v>96.37333333333342</v>
      </c>
      <c r="M20" s="123">
        <v>2.5</v>
      </c>
      <c r="N20" s="132"/>
      <c r="O20" s="132">
        <f t="shared" si="4"/>
        <v>-7.9999999999998295E-2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1.5571056000000223</v>
      </c>
      <c r="I21" s="38">
        <f>SUM(I11:I20)</f>
        <v>57.032894399999975</v>
      </c>
      <c r="J21" s="37"/>
      <c r="K21" s="37"/>
      <c r="L21" s="143">
        <f>I21*100/E21</f>
        <v>97.342369687659968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191.35</v>
      </c>
      <c r="H23" s="27">
        <f>Лист1!H23</f>
        <v>0.15399999999999991</v>
      </c>
      <c r="I23" s="27">
        <f t="shared" ref="I23:I28" si="6">E23-H23</f>
        <v>1.246</v>
      </c>
      <c r="J23" s="27">
        <f>Лист1!J23</f>
        <v>0.15</v>
      </c>
      <c r="K23" s="27">
        <f t="shared" ref="K23:K28" si="7">J23</f>
        <v>0.15</v>
      </c>
      <c r="L23" s="28">
        <f>I23*100/E23</f>
        <v>89</v>
      </c>
      <c r="M23" s="123">
        <v>0.15</v>
      </c>
      <c r="N23" s="132"/>
      <c r="O23" s="132">
        <f t="shared" si="4"/>
        <v>-0.26000000000001933</v>
      </c>
    </row>
    <row r="24" spans="1:15" s="113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182.51</v>
      </c>
      <c r="H25" s="27">
        <f>Лист1!H25</f>
        <v>-2.3399999999978719E-2</v>
      </c>
      <c r="I25" s="27">
        <f t="shared" si="6"/>
        <v>3.9533999999999789</v>
      </c>
      <c r="J25" s="27">
        <f>Лист1!J25</f>
        <v>0.14000000000000001</v>
      </c>
      <c r="K25" s="27">
        <f t="shared" si="7"/>
        <v>0.14000000000000001</v>
      </c>
      <c r="L25" s="28">
        <f t="shared" ref="L25:L27" si="9">I25*100/E25</f>
        <v>100.5954198473277</v>
      </c>
      <c r="M25" s="123">
        <v>0.21</v>
      </c>
      <c r="N25" s="132"/>
      <c r="O25" s="132">
        <f t="shared" si="4"/>
        <v>9.9999999999909051E-3</v>
      </c>
    </row>
    <row r="26" spans="1:15" s="113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191.65</v>
      </c>
      <c r="H26" s="27">
        <f>Лист1!H26</f>
        <v>0.55249999999999644</v>
      </c>
      <c r="I26" s="27">
        <f t="shared" si="6"/>
        <v>0.51750000000000362</v>
      </c>
      <c r="J26" s="27">
        <f>Лист1!J26</f>
        <v>0.01</v>
      </c>
      <c r="K26" s="27">
        <f t="shared" si="7"/>
        <v>0.01</v>
      </c>
      <c r="L26" s="28">
        <f t="shared" si="9"/>
        <v>48.364485981308746</v>
      </c>
      <c r="M26" s="123">
        <v>0.01</v>
      </c>
      <c r="N26" s="132"/>
      <c r="O26" s="132">
        <f t="shared" si="4"/>
        <v>-0.84999999999999432</v>
      </c>
    </row>
    <row r="27" spans="1:15" s="113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179.13</v>
      </c>
      <c r="H27" s="27">
        <f>Лист1!H27</f>
        <v>-2.9100000000001101E-2</v>
      </c>
      <c r="I27" s="27">
        <f t="shared" si="6"/>
        <v>1.779100000000001</v>
      </c>
      <c r="J27" s="27">
        <f>Лист1!J27</f>
        <v>0.17</v>
      </c>
      <c r="K27" s="27">
        <f t="shared" si="7"/>
        <v>0.17</v>
      </c>
      <c r="L27" s="28">
        <f t="shared" si="9"/>
        <v>101.66285714285721</v>
      </c>
      <c r="M27" s="123">
        <v>0.22</v>
      </c>
      <c r="N27" s="132"/>
      <c r="O27" s="132">
        <f t="shared" si="4"/>
        <v>3.0000000000001137E-2</v>
      </c>
    </row>
    <row r="28" spans="1:15" s="113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174.06</v>
      </c>
      <c r="H28" s="27">
        <f>Лист1!H28</f>
        <v>-2.850000000000108E-2</v>
      </c>
      <c r="I28" s="27">
        <f t="shared" si="6"/>
        <v>1.0585000000000011</v>
      </c>
      <c r="J28" s="27">
        <f>Лист1!J28</f>
        <v>0.18</v>
      </c>
      <c r="K28" s="57">
        <f t="shared" si="7"/>
        <v>0.18</v>
      </c>
      <c r="L28" s="28">
        <f>I28*100/E28</f>
        <v>102.76699029126223</v>
      </c>
      <c r="M28" s="123">
        <v>0.26</v>
      </c>
      <c r="N28" s="132"/>
      <c r="O28" s="132">
        <f t="shared" si="4"/>
        <v>3.0000000000001137E-2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0.77550000000001551</v>
      </c>
      <c r="I29" s="38">
        <f>I23+I24+I25+I26+I27+I28</f>
        <v>9.7044999999999835</v>
      </c>
      <c r="J29" s="38"/>
      <c r="K29" s="38"/>
      <c r="L29" s="143">
        <f>I29*100/E29</f>
        <v>92.600190839694491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23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189.43</v>
      </c>
      <c r="H31" s="27">
        <f>Лист1!H31</f>
        <v>3.9899999999996112E-2</v>
      </c>
      <c r="I31" s="27">
        <f>E31-H31</f>
        <v>1.1501000000000039</v>
      </c>
      <c r="J31" s="27">
        <f>Лист1!J31</f>
        <v>0.03</v>
      </c>
      <c r="K31" s="27">
        <f>J31</f>
        <v>0.03</v>
      </c>
      <c r="L31" s="28">
        <f t="shared" ref="L31:L33" si="11">I31*100/E31</f>
        <v>96.647058823529747</v>
      </c>
      <c r="M31" s="123">
        <v>0.05</v>
      </c>
      <c r="N31" s="132"/>
      <c r="O31" s="132">
        <f t="shared" si="4"/>
        <v>-6.9999999999993179E-2</v>
      </c>
    </row>
    <row r="32" spans="1:15" s="113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</v>
      </c>
      <c r="H32" s="27">
        <f>Лист1!H32</f>
        <v>0</v>
      </c>
      <c r="I32" s="27">
        <f>E32-H32</f>
        <v>1.83</v>
      </c>
      <c r="J32" s="27">
        <f>Лист1!J32</f>
        <v>0.03</v>
      </c>
      <c r="K32" s="27">
        <f>J32</f>
        <v>0.03</v>
      </c>
      <c r="L32" s="28">
        <f t="shared" si="11"/>
        <v>100</v>
      </c>
      <c r="M32" s="123">
        <v>0.06</v>
      </c>
      <c r="N32" s="132"/>
      <c r="O32" s="132">
        <f t="shared" si="4"/>
        <v>0</v>
      </c>
    </row>
    <row r="33" spans="1:16" s="113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0.03</v>
      </c>
      <c r="K33" s="57">
        <f>J33</f>
        <v>0.03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6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3.9899999999996112E-2</v>
      </c>
      <c r="I34" s="38">
        <f>SUM(I31:I33)</f>
        <v>4.0001000000000033</v>
      </c>
      <c r="J34" s="38"/>
      <c r="K34" s="38"/>
      <c r="L34" s="143">
        <f>I34*100/E34</f>
        <v>99.01237623762384</v>
      </c>
      <c r="M34" s="125"/>
      <c r="N34" s="132"/>
      <c r="O34" s="132">
        <f t="shared" si="4"/>
        <v>0</v>
      </c>
    </row>
    <row r="35" spans="1:16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6" s="113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181.7</v>
      </c>
      <c r="H36" s="27">
        <f>Лист1!H36</f>
        <v>0.53360000000000751</v>
      </c>
      <c r="I36" s="27">
        <f>E36-H36</f>
        <v>0.54639999999999256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50.592592592591899</v>
      </c>
      <c r="M36" s="135">
        <v>0.04</v>
      </c>
      <c r="N36" s="132"/>
      <c r="O36" s="132">
        <f t="shared" si="4"/>
        <v>-0.80000000000001137</v>
      </c>
    </row>
    <row r="37" spans="1:16" s="113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176.4</v>
      </c>
      <c r="H37" s="27">
        <f>Лист1!H37</f>
        <v>0.37679999999999647</v>
      </c>
      <c r="I37" s="27">
        <f>E37-H37</f>
        <v>1.0332000000000034</v>
      </c>
      <c r="J37" s="27">
        <f>Лист1!J37</f>
        <v>0.01</v>
      </c>
      <c r="K37" s="51">
        <f>J37</f>
        <v>0.01</v>
      </c>
      <c r="L37" s="28">
        <f t="shared" si="14"/>
        <v>73.276595744681103</v>
      </c>
      <c r="M37" s="135">
        <v>0.05</v>
      </c>
      <c r="N37" s="132"/>
      <c r="O37" s="132">
        <f t="shared" si="4"/>
        <v>-0.59999999999999432</v>
      </c>
    </row>
    <row r="38" spans="1:16" s="113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174.85</v>
      </c>
      <c r="H38" s="27">
        <f>Лист1!H38</f>
        <v>0.22400000000000317</v>
      </c>
      <c r="I38" s="27">
        <f>E38-H38</f>
        <v>0.94599999999999673</v>
      </c>
      <c r="J38" s="27">
        <f>Лист1!J38</f>
        <v>0.02</v>
      </c>
      <c r="K38" s="51">
        <f>J38</f>
        <v>0.02</v>
      </c>
      <c r="L38" s="28">
        <f t="shared" si="14"/>
        <v>80.854700854700582</v>
      </c>
      <c r="M38" s="135">
        <v>0.06</v>
      </c>
      <c r="N38" s="132"/>
      <c r="O38" s="132">
        <f t="shared" si="4"/>
        <v>-0.40000000000000568</v>
      </c>
    </row>
    <row r="39" spans="1:16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1.1344000000000072</v>
      </c>
      <c r="I39" s="65">
        <f>SUM(I36:I38)</f>
        <v>2.5255999999999927</v>
      </c>
      <c r="J39" s="38"/>
      <c r="K39" s="68"/>
      <c r="L39" s="143">
        <f>I39*100/E39</f>
        <v>69.00546448087411</v>
      </c>
      <c r="M39" s="69"/>
      <c r="N39" s="132"/>
      <c r="O39" s="132" t="e">
        <f t="shared" si="4"/>
        <v>#VALUE!</v>
      </c>
    </row>
    <row r="40" spans="1:16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6" s="113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212.1</v>
      </c>
      <c r="H41" s="27">
        <f>Лист1!H41</f>
        <v>0.62</v>
      </c>
      <c r="I41" s="27">
        <f>E41-H41</f>
        <v>1.85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74.89878542510121</v>
      </c>
      <c r="M41" s="123">
        <v>0.1</v>
      </c>
      <c r="N41" s="132"/>
      <c r="O41" s="132">
        <f t="shared" si="4"/>
        <v>-0.40000000000000568</v>
      </c>
    </row>
    <row r="42" spans="1:16" s="113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5"/>
        <v>195.5</v>
      </c>
      <c r="G42" s="51">
        <f>Лист1!G42</f>
        <v>195.5</v>
      </c>
      <c r="H42" s="27">
        <f>Лист1!H42</f>
        <v>0</v>
      </c>
      <c r="I42" s="27">
        <f t="shared" ref="I42:I50" si="18">E42-H42</f>
        <v>1.3</v>
      </c>
      <c r="J42" s="27">
        <f>Лист1!J42</f>
        <v>0.15</v>
      </c>
      <c r="K42" s="27">
        <f>J42</f>
        <v>0.15</v>
      </c>
      <c r="L42" s="28">
        <f t="shared" si="17"/>
        <v>100</v>
      </c>
      <c r="M42" s="123">
        <v>0.15</v>
      </c>
      <c r="N42" s="132"/>
      <c r="O42" s="132">
        <f t="shared" si="4"/>
        <v>0</v>
      </c>
    </row>
    <row r="43" spans="1:16" s="113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191.36</v>
      </c>
      <c r="H43" s="27">
        <f>Лист1!H43</f>
        <v>0.47</v>
      </c>
      <c r="I43" s="27">
        <f t="shared" si="18"/>
        <v>1.27</v>
      </c>
      <c r="J43" s="27">
        <f>Лист1!J43</f>
        <v>0.1</v>
      </c>
      <c r="K43" s="27">
        <f t="shared" si="16"/>
        <v>0.1</v>
      </c>
      <c r="L43" s="28">
        <f t="shared" si="17"/>
        <v>72.988505747126439</v>
      </c>
      <c r="M43" s="123">
        <v>0.15</v>
      </c>
      <c r="N43" s="132"/>
      <c r="O43" s="132">
        <f t="shared" si="4"/>
        <v>-0.33999999999997499</v>
      </c>
    </row>
    <row r="44" spans="1:16" s="113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</v>
      </c>
      <c r="H44" s="27">
        <f>Лист1!H44</f>
        <v>0</v>
      </c>
      <c r="I44" s="27">
        <f t="shared" si="18"/>
        <v>1.93</v>
      </c>
      <c r="J44" s="27">
        <f>Лист1!J44</f>
        <v>0.25</v>
      </c>
      <c r="K44" s="27">
        <f>J44</f>
        <v>0.25</v>
      </c>
      <c r="L44" s="28">
        <f t="shared" si="17"/>
        <v>100</v>
      </c>
      <c r="M44" s="123">
        <v>0.2</v>
      </c>
      <c r="N44" s="132"/>
      <c r="O44" s="132">
        <f t="shared" si="4"/>
        <v>0</v>
      </c>
    </row>
    <row r="45" spans="1:16" s="113" customFormat="1" ht="14.1" customHeight="1" x14ac:dyDescent="0.25">
      <c r="A45" s="108">
        <v>33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185.63</v>
      </c>
      <c r="H45" s="51">
        <f>Лист1!H45</f>
        <v>0.19</v>
      </c>
      <c r="I45" s="51">
        <f t="shared" si="18"/>
        <v>0.88000000000000012</v>
      </c>
      <c r="J45" s="51">
        <f>Лист1!J45</f>
        <v>0.3</v>
      </c>
      <c r="K45" s="51">
        <f t="shared" ref="K45:K50" si="20">J45</f>
        <v>0.3</v>
      </c>
      <c r="L45" s="141">
        <f t="shared" si="17"/>
        <v>82.242990654205613</v>
      </c>
      <c r="M45" s="142">
        <v>0.25</v>
      </c>
      <c r="N45" s="132"/>
      <c r="O45" s="132">
        <f t="shared" si="4"/>
        <v>-0.37000000000000455</v>
      </c>
    </row>
    <row r="46" spans="1:16" s="113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182.4</v>
      </c>
      <c r="H46" s="27">
        <f>Лист1!H46</f>
        <v>0</v>
      </c>
      <c r="I46" s="27">
        <f t="shared" si="18"/>
        <v>1.47</v>
      </c>
      <c r="J46" s="27">
        <f>Лист1!J46</f>
        <v>0.3</v>
      </c>
      <c r="K46" s="27">
        <f>J46</f>
        <v>0.3</v>
      </c>
      <c r="L46" s="28">
        <f t="shared" si="17"/>
        <v>100</v>
      </c>
      <c r="M46" s="123">
        <v>0.3</v>
      </c>
      <c r="N46" s="132"/>
      <c r="O46" s="132">
        <f t="shared" si="4"/>
        <v>0</v>
      </c>
    </row>
    <row r="47" spans="1:16" s="113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</row>
    <row r="48" spans="1:16" s="113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169</v>
      </c>
      <c r="H48" s="27">
        <f>Лист1!H48</f>
        <v>0</v>
      </c>
      <c r="I48" s="27">
        <f t="shared" si="18"/>
        <v>1.2</v>
      </c>
      <c r="J48" s="27">
        <f>Лист1!J48</f>
        <v>1</v>
      </c>
      <c r="K48" s="27">
        <f t="shared" si="20"/>
        <v>1</v>
      </c>
      <c r="L48" s="28">
        <f t="shared" si="17"/>
        <v>100</v>
      </c>
      <c r="M48" s="123">
        <v>0.4</v>
      </c>
      <c r="N48" s="132"/>
      <c r="O48" s="132">
        <f t="shared" si="4"/>
        <v>0</v>
      </c>
    </row>
    <row r="49" spans="1:15" s="113" customFormat="1" ht="14.1" customHeight="1" x14ac:dyDescent="0.25">
      <c r="A49" s="24">
        <v>37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163.1</v>
      </c>
      <c r="H49" s="27">
        <f>Лист1!H49</f>
        <v>-0.10199999999999421</v>
      </c>
      <c r="I49" s="27">
        <f t="shared" si="18"/>
        <v>2.6019999999999941</v>
      </c>
      <c r="J49" s="27">
        <f>Лист1!J49</f>
        <v>1.5</v>
      </c>
      <c r="K49" s="27">
        <f t="shared" si="20"/>
        <v>1.5</v>
      </c>
      <c r="L49" s="28">
        <f t="shared" si="17"/>
        <v>104.07999999999977</v>
      </c>
      <c r="M49" s="123">
        <v>0.45</v>
      </c>
      <c r="N49" s="132"/>
      <c r="O49" s="132">
        <f t="shared" si="4"/>
        <v>9.9999999999994316E-2</v>
      </c>
    </row>
    <row r="50" spans="1:15" s="113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160.5</v>
      </c>
      <c r="H50" s="27">
        <f>Лист1!H50</f>
        <v>-0.31200000000000444</v>
      </c>
      <c r="I50" s="27">
        <f t="shared" si="18"/>
        <v>1.5920000000000045</v>
      </c>
      <c r="J50" s="27">
        <f>Лист1!J50</f>
        <v>1.6</v>
      </c>
      <c r="K50" s="57">
        <f t="shared" si="20"/>
        <v>1.6</v>
      </c>
      <c r="L50" s="28">
        <f t="shared" si="17"/>
        <v>124.37500000000034</v>
      </c>
      <c r="M50" s="123">
        <v>0.5</v>
      </c>
      <c r="N50" s="132"/>
      <c r="O50" s="132">
        <f t="shared" si="4"/>
        <v>0.40000000000000568</v>
      </c>
    </row>
    <row r="51" spans="1:15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0.85439999999999539</v>
      </c>
      <c r="I51" s="38">
        <f>I41+I42+I43+I44+I45+I46+I47+I48+I49+I50</f>
        <v>15.235600000000003</v>
      </c>
      <c r="J51" s="38"/>
      <c r="K51" s="79"/>
      <c r="L51" s="143">
        <f>I51*100/E51</f>
        <v>94.689869484151671</v>
      </c>
      <c r="M51" s="126"/>
      <c r="N51" s="132"/>
      <c r="O51" s="132">
        <f t="shared" si="4"/>
        <v>0</v>
      </c>
    </row>
    <row r="52" spans="1:15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5" s="113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21">D53</f>
        <v>217.9</v>
      </c>
      <c r="G53" s="27">
        <f>Лист1!G53</f>
        <v>217.45</v>
      </c>
      <c r="H53" s="27">
        <f>Лист1!H53</f>
        <v>0.31</v>
      </c>
      <c r="I53" s="27">
        <f>E53-H53</f>
        <v>0.81</v>
      </c>
      <c r="J53" s="27">
        <f>Лист1!J53</f>
        <v>0.06</v>
      </c>
      <c r="K53" s="27">
        <f>J53</f>
        <v>0.06</v>
      </c>
      <c r="L53" s="28">
        <f t="shared" ref="L53:L58" si="22">I53*100/E53</f>
        <v>72.321428571428569</v>
      </c>
      <c r="M53" s="123">
        <v>0.01</v>
      </c>
      <c r="N53" s="132"/>
      <c r="O53" s="132">
        <f t="shared" si="4"/>
        <v>-0.45000000000001705</v>
      </c>
    </row>
    <row r="54" spans="1:15" s="113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21"/>
        <v>211.5</v>
      </c>
      <c r="G54" s="27">
        <f>Лист1!G54</f>
        <v>211.02</v>
      </c>
      <c r="H54" s="27">
        <f>Лист1!H54</f>
        <v>0.42</v>
      </c>
      <c r="I54" s="27">
        <f>E54-H54</f>
        <v>1.79</v>
      </c>
      <c r="J54" s="27">
        <f>Лист1!J54</f>
        <v>7.0000000000000007E-2</v>
      </c>
      <c r="K54" s="27">
        <f>J54</f>
        <v>7.0000000000000007E-2</v>
      </c>
      <c r="L54" s="28">
        <f t="shared" si="22"/>
        <v>80.995475113122168</v>
      </c>
      <c r="M54" s="123">
        <v>0.04</v>
      </c>
      <c r="N54" s="132"/>
      <c r="O54" s="132">
        <f t="shared" si="4"/>
        <v>-0.47999999999998977</v>
      </c>
    </row>
    <row r="55" spans="1:15" s="113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21"/>
        <v>189.2</v>
      </c>
      <c r="G55" s="27">
        <f>Лист1!G61</f>
        <v>188.6</v>
      </c>
      <c r="H55" s="27">
        <f>Лист1!H61</f>
        <v>0.61</v>
      </c>
      <c r="I55" s="27">
        <f>E55-H55</f>
        <v>0.97000000000000008</v>
      </c>
      <c r="J55" s="27">
        <f>Лист1!J61</f>
        <v>0.04</v>
      </c>
      <c r="K55" s="27">
        <f>J55</f>
        <v>0.04</v>
      </c>
      <c r="L55" s="28">
        <f t="shared" si="22"/>
        <v>61.392405063291143</v>
      </c>
      <c r="M55" s="123">
        <v>0.06</v>
      </c>
      <c r="N55" s="132"/>
      <c r="O55" s="132">
        <f t="shared" si="4"/>
        <v>-0.59999999999999432</v>
      </c>
    </row>
    <row r="56" spans="1:15" s="113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21"/>
        <v>184.5</v>
      </c>
      <c r="G56" s="27">
        <f>Лист1!G62</f>
        <v>184.16</v>
      </c>
      <c r="H56" s="27">
        <f>Лист1!H62</f>
        <v>0.36</v>
      </c>
      <c r="I56" s="27">
        <f>E56-H56</f>
        <v>1.0699999999999998</v>
      </c>
      <c r="J56" s="27">
        <f>Лист1!J62</f>
        <v>7.0000000000000007E-2</v>
      </c>
      <c r="K56" s="27">
        <f>J56</f>
        <v>7.0000000000000007E-2</v>
      </c>
      <c r="L56" s="28">
        <f t="shared" si="22"/>
        <v>74.825174825174813</v>
      </c>
      <c r="M56" s="123">
        <v>7.0000000000000007E-2</v>
      </c>
      <c r="N56" s="132"/>
      <c r="O56" s="132">
        <f t="shared" si="4"/>
        <v>-0.34000000000000341</v>
      </c>
    </row>
    <row r="57" spans="1:15" s="113" customFormat="1" ht="14.1" customHeight="1" x14ac:dyDescent="0.25">
      <c r="A57" s="24">
        <v>43</v>
      </c>
      <c r="B57" s="133" t="s">
        <v>69</v>
      </c>
      <c r="C57" s="76">
        <v>105</v>
      </c>
      <c r="D57" s="27">
        <v>182.6</v>
      </c>
      <c r="E57" s="27">
        <v>1.7</v>
      </c>
      <c r="F57" s="27">
        <f t="shared" si="21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3">
        <v>0.08</v>
      </c>
      <c r="N57" s="132"/>
      <c r="O57" s="132" t="e">
        <f t="shared" si="4"/>
        <v>#VALUE!</v>
      </c>
    </row>
    <row r="58" spans="1:15" s="113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21"/>
        <v>97.97</v>
      </c>
      <c r="G58" s="27">
        <f>Лист1!G64</f>
        <v>97.87</v>
      </c>
      <c r="H58" s="27">
        <f>Лист1!H64</f>
        <v>0.1247999999999929</v>
      </c>
      <c r="I58" s="27">
        <f>E58-H58</f>
        <v>2.3752000000000071</v>
      </c>
      <c r="J58" s="27">
        <f>Лист1!J64</f>
        <v>0.15</v>
      </c>
      <c r="K58" s="27">
        <f>J58</f>
        <v>0.15</v>
      </c>
      <c r="L58" s="28">
        <f t="shared" si="22"/>
        <v>95.008000000000294</v>
      </c>
      <c r="M58" s="123">
        <v>0.15</v>
      </c>
      <c r="N58" s="132"/>
      <c r="O58" s="132">
        <f t="shared" si="4"/>
        <v>-9.9999999999994316E-2</v>
      </c>
    </row>
    <row r="59" spans="1:15" s="113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1.8247999999999927</v>
      </c>
      <c r="I59" s="38">
        <f>I53+I54+I55+I56+I58</f>
        <v>7.0152000000000072</v>
      </c>
      <c r="J59" s="38"/>
      <c r="K59" s="38"/>
      <c r="L59" s="143">
        <f>I59*100/E59</f>
        <v>66.557874762808424</v>
      </c>
      <c r="M59" s="125"/>
      <c r="N59" s="132"/>
      <c r="O59" s="132">
        <f t="shared" si="4"/>
        <v>0</v>
      </c>
    </row>
    <row r="60" spans="1:15" s="113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2"/>
      <c r="O60" s="132">
        <f t="shared" si="4"/>
        <v>0</v>
      </c>
    </row>
    <row r="61" spans="1:15" s="113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3">D61</f>
        <v>174.5</v>
      </c>
      <c r="G61" s="27">
        <v>174.16</v>
      </c>
      <c r="H61" s="27">
        <v>0.27</v>
      </c>
      <c r="I61" s="27">
        <f t="shared" ref="I61:I62" si="24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2"/>
      <c r="O61" s="132">
        <f t="shared" si="4"/>
        <v>-0.34000000000000341</v>
      </c>
    </row>
    <row r="62" spans="1:15" s="113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3"/>
        <v>168.8</v>
      </c>
      <c r="G62" s="27">
        <f>Лист1!G68</f>
        <v>168.43</v>
      </c>
      <c r="H62" s="27">
        <f>Лист1!H68</f>
        <v>0.81400000000001005</v>
      </c>
      <c r="I62" s="27">
        <f t="shared" si="24"/>
        <v>3.98599999999999</v>
      </c>
      <c r="J62" s="27">
        <f>Лист1!J68</f>
        <v>0</v>
      </c>
      <c r="K62" s="27">
        <f>J62</f>
        <v>0</v>
      </c>
      <c r="L62" s="28">
        <f t="shared" ref="L62" si="25">I62*100/E62</f>
        <v>83.041666666666458</v>
      </c>
      <c r="M62" s="123">
        <v>7.0000000000000007E-2</v>
      </c>
      <c r="N62" s="132"/>
      <c r="O62" s="132">
        <f t="shared" si="4"/>
        <v>-0.37000000000000455</v>
      </c>
    </row>
    <row r="63" spans="1:15" s="113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0.81400000000001005</v>
      </c>
      <c r="I63" s="38">
        <f>SUM(I62:I62)</f>
        <v>3.98599999999999</v>
      </c>
      <c r="J63" s="97"/>
      <c r="K63" s="66"/>
      <c r="L63" s="143">
        <f>I63*100/E63</f>
        <v>83.041666666666458</v>
      </c>
      <c r="M63" s="125"/>
      <c r="N63" s="132"/>
      <c r="O63" s="132">
        <f t="shared" ref="O63:O71" si="26">G63-D63</f>
        <v>0</v>
      </c>
    </row>
    <row r="64" spans="1:15" s="113" customFormat="1" ht="14.1" customHeight="1" x14ac:dyDescent="0.25">
      <c r="A64" s="24"/>
      <c r="B64" s="138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2"/>
      <c r="O64" s="132">
        <f t="shared" si="26"/>
        <v>0</v>
      </c>
    </row>
    <row r="65" spans="1:15" s="113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150.27000000000001</v>
      </c>
      <c r="H65" s="27">
        <f>Лист1!H71</f>
        <v>1.2064299999999943</v>
      </c>
      <c r="I65" s="27">
        <f>E65-H65</f>
        <v>0.21357000000000559</v>
      </c>
      <c r="J65" s="44">
        <f>Лист1!J71</f>
        <v>0</v>
      </c>
      <c r="K65" s="44">
        <f t="shared" ref="K65" si="27">J65</f>
        <v>0</v>
      </c>
      <c r="L65" s="28">
        <f>I65*100/E65</f>
        <v>15.040140845070818</v>
      </c>
      <c r="M65" s="127">
        <v>0.05</v>
      </c>
      <c r="N65" s="132"/>
      <c r="O65" s="132">
        <f t="shared" si="26"/>
        <v>-2.2299999999999898</v>
      </c>
    </row>
    <row r="66" spans="1:15" s="113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2"/>
      <c r="O66" s="132">
        <f t="shared" si="26"/>
        <v>0</v>
      </c>
    </row>
    <row r="67" spans="1:15" s="113" customFormat="1" ht="14.1" customHeight="1" x14ac:dyDescent="0.25">
      <c r="A67" s="24">
        <v>58</v>
      </c>
      <c r="B67" s="106" t="s">
        <v>77</v>
      </c>
      <c r="C67" s="41">
        <v>72</v>
      </c>
      <c r="D67" s="114">
        <v>160</v>
      </c>
      <c r="E67" s="114">
        <v>1.45</v>
      </c>
      <c r="F67" s="27">
        <f>D67</f>
        <v>160</v>
      </c>
      <c r="G67" s="27">
        <f>Лист1!G73</f>
        <v>159.47</v>
      </c>
      <c r="H67" s="27">
        <f>Лист1!H73</f>
        <v>0.23840000000000341</v>
      </c>
      <c r="I67" s="27">
        <f>E67-H67</f>
        <v>1.2115999999999965</v>
      </c>
      <c r="J67" s="44">
        <f>Лист1!J73</f>
        <v>0.01</v>
      </c>
      <c r="K67" s="114">
        <f>J67</f>
        <v>0.01</v>
      </c>
      <c r="L67" s="28">
        <f>I67*100/E67</f>
        <v>83.55862068965493</v>
      </c>
      <c r="M67" s="128">
        <v>0.01</v>
      </c>
      <c r="N67" s="132"/>
      <c r="O67" s="132">
        <f t="shared" si="26"/>
        <v>-0.53000000000000114</v>
      </c>
    </row>
    <row r="68" spans="1:15" s="113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7"/>
      <c r="N68" s="132"/>
      <c r="O68" s="132">
        <f t="shared" si="26"/>
        <v>0</v>
      </c>
    </row>
    <row r="69" spans="1:15" s="113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4">
        <v>139.06</v>
      </c>
      <c r="H69" s="119">
        <v>0.16</v>
      </c>
      <c r="I69" s="27">
        <f>E69-H69</f>
        <v>2</v>
      </c>
      <c r="J69" s="119">
        <v>0.06</v>
      </c>
      <c r="K69" s="119">
        <f>J69</f>
        <v>0.06</v>
      </c>
      <c r="L69" s="183">
        <v>98</v>
      </c>
      <c r="M69" s="114">
        <v>94</v>
      </c>
      <c r="N69" s="132"/>
      <c r="O69" s="132">
        <f t="shared" si="26"/>
        <v>-0.13999999999998636</v>
      </c>
    </row>
    <row r="70" spans="1:15" s="113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29"/>
      <c r="N70" s="132"/>
      <c r="O70" s="132">
        <f t="shared" si="26"/>
        <v>0</v>
      </c>
    </row>
    <row r="71" spans="1:15" s="113" customFormat="1" ht="14.1" customHeight="1" x14ac:dyDescent="0.25">
      <c r="A71" s="24"/>
      <c r="B71" s="112" t="s">
        <v>81</v>
      </c>
      <c r="C71" s="156"/>
      <c r="D71" s="43"/>
      <c r="E71" s="152">
        <f>E21+E29+E34+E39+E51+E59+E63+E65+E67+E69</f>
        <v>113.23</v>
      </c>
      <c r="F71" s="152"/>
      <c r="G71" s="152"/>
      <c r="H71" s="152">
        <f>H21+H29+H34+H39+H51+H59+H63+H65+H67+H69</f>
        <v>8.6049356000000383</v>
      </c>
      <c r="I71" s="152">
        <f>I21+I29+I34+I39+I51+I59+I63+I65+I67+I69</f>
        <v>102.92506439999995</v>
      </c>
      <c r="J71" s="152"/>
      <c r="K71" s="152"/>
      <c r="L71" s="157">
        <f>I71*100/E71</f>
        <v>90.899111896140553</v>
      </c>
      <c r="M71" s="158"/>
      <c r="N71" s="132"/>
      <c r="O71" s="132">
        <f t="shared" si="26"/>
        <v>0</v>
      </c>
    </row>
    <row r="72" spans="1:15" s="113" customFormat="1" x14ac:dyDescent="0.25">
      <c r="A72" s="225"/>
      <c r="B72" s="243" t="s">
        <v>91</v>
      </c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134"/>
    </row>
    <row r="73" spans="1:15" s="113" customFormat="1" x14ac:dyDescent="0.25">
      <c r="A73" s="226">
        <v>1</v>
      </c>
      <c r="B73" s="224" t="s">
        <v>92</v>
      </c>
      <c r="C73" s="227">
        <v>116.98</v>
      </c>
      <c r="D73" s="227">
        <v>176.4</v>
      </c>
      <c r="E73" s="227">
        <v>2.36</v>
      </c>
      <c r="F73" s="43">
        <f t="shared" ref="F73:F75" si="28">D73</f>
        <v>176.4</v>
      </c>
      <c r="G73" s="43">
        <f>Лист1!G78</f>
        <v>175.45</v>
      </c>
      <c r="H73" s="43">
        <f>(D73-G73)*10000*C73/1000000</f>
        <v>1.11131000000002</v>
      </c>
      <c r="I73" s="43">
        <f>E73-H73</f>
        <v>1.2486899999999799</v>
      </c>
      <c r="J73" s="227">
        <f>Лист1!J78</f>
        <v>0.02</v>
      </c>
      <c r="K73" s="227">
        <f>J73</f>
        <v>0.02</v>
      </c>
      <c r="L73" s="154">
        <f>I73*100/E73</f>
        <v>52.910593220338129</v>
      </c>
      <c r="M73" s="227"/>
      <c r="N73" s="134"/>
      <c r="O73" s="155" t="e">
        <f>#REF!+L71+#REF!+L63+L59+L51+L39+L34+L29+#REF!+L21+#REF!+#REF!+L67+L65</f>
        <v>#REF!</v>
      </c>
    </row>
    <row r="74" spans="1:15" x14ac:dyDescent="0.25">
      <c r="A74" s="228">
        <v>2</v>
      </c>
      <c r="B74" s="115" t="s">
        <v>93</v>
      </c>
      <c r="C74" s="43">
        <v>339</v>
      </c>
      <c r="D74" s="43">
        <v>169.5</v>
      </c>
      <c r="E74" s="43">
        <v>4.0599999999999996</v>
      </c>
      <c r="F74" s="43">
        <f t="shared" si="28"/>
        <v>169.5</v>
      </c>
      <c r="G74" s="43">
        <f>Лист1!G79</f>
        <v>169.3</v>
      </c>
      <c r="H74" s="43">
        <f>(D74-G74)*10000*C74/1000000</f>
        <v>0.67799999999996141</v>
      </c>
      <c r="I74" s="43">
        <f>E74-H74</f>
        <v>3.3820000000000383</v>
      </c>
      <c r="J74" s="145">
        <f>Лист1!J79</f>
        <v>4.2000000000000003E-2</v>
      </c>
      <c r="K74" s="145">
        <f>J74</f>
        <v>4.2000000000000003E-2</v>
      </c>
      <c r="L74" s="154">
        <f>I74*100/E74</f>
        <v>83.30049261083839</v>
      </c>
      <c r="M74" s="43"/>
    </row>
    <row r="75" spans="1:15" x14ac:dyDescent="0.25">
      <c r="A75" s="228">
        <v>3</v>
      </c>
      <c r="B75" s="140" t="s">
        <v>94</v>
      </c>
      <c r="C75" s="43">
        <v>40.200000000000003</v>
      </c>
      <c r="D75" s="43">
        <v>180.1</v>
      </c>
      <c r="E75" s="43">
        <v>1</v>
      </c>
      <c r="F75" s="43">
        <f t="shared" si="28"/>
        <v>180.1</v>
      </c>
      <c r="G75" s="43">
        <f>Лист1!G80</f>
        <v>177.85</v>
      </c>
      <c r="H75" s="43">
        <f>(D75-G75)*10000*C75/1000000</f>
        <v>0.90450000000000008</v>
      </c>
      <c r="I75" s="43">
        <f>E75-H75</f>
        <v>9.5499999999999918E-2</v>
      </c>
      <c r="J75" s="43">
        <f>Лист1!J80</f>
        <v>0</v>
      </c>
      <c r="K75" s="43">
        <v>0</v>
      </c>
      <c r="L75" s="154">
        <f>I75*100/E75</f>
        <v>9.5499999999999918</v>
      </c>
      <c r="M75" s="43"/>
    </row>
    <row r="76" spans="1:15" x14ac:dyDescent="0.25">
      <c r="A76" s="229"/>
      <c r="B76" s="230"/>
      <c r="C76" s="152"/>
      <c r="D76" s="152"/>
      <c r="E76" s="152">
        <f>SUM(E73:E75)</f>
        <v>7.42</v>
      </c>
      <c r="F76" s="152"/>
      <c r="G76" s="231"/>
      <c r="H76" s="152">
        <f>SUM(H73:H75)</f>
        <v>2.6938099999999814</v>
      </c>
      <c r="I76" s="152">
        <f>SUM(I73:I75)</f>
        <v>4.7261900000000185</v>
      </c>
      <c r="J76" s="152"/>
      <c r="K76" s="152"/>
      <c r="L76" s="157">
        <f>I76*100/E76</f>
        <v>63.695283018868174</v>
      </c>
      <c r="M76" s="152"/>
    </row>
    <row r="77" spans="1:15" x14ac:dyDescent="0.25">
      <c r="A77" s="175"/>
      <c r="B77" s="176" t="s">
        <v>82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77"/>
      <c r="M77" s="178"/>
    </row>
  </sheetData>
  <mergeCells count="11">
    <mergeCell ref="B72:M72"/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2025-01-02T09:01:49Z</cp:lastPrinted>
  <dcterms:created xsi:type="dcterms:W3CDTF">2023-05-23T07:28:04Z</dcterms:created>
  <dcterms:modified xsi:type="dcterms:W3CDTF">2025-01-07T09:48:41Z</dcterms:modified>
</cp:coreProperties>
</file>