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04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Лист1!$A$1:$M$77</definedName>
  </definedNames>
  <calcPr calcId="145621"/>
</workbook>
</file>

<file path=xl/calcChain.xml><?xml version="1.0" encoding="utf-8"?>
<calcChain xmlns="http://schemas.openxmlformats.org/spreadsheetml/2006/main">
  <c r="E76" i="1" l="1"/>
  <c r="H32" i="1"/>
  <c r="E72" i="4"/>
  <c r="E63" i="4"/>
  <c r="E59" i="4"/>
  <c r="E51" i="4"/>
  <c r="E39" i="4"/>
  <c r="E34" i="4"/>
  <c r="E29" i="4"/>
  <c r="E21" i="4"/>
  <c r="E65" i="1"/>
  <c r="E51" i="1"/>
  <c r="E39" i="1"/>
  <c r="E34" i="1"/>
  <c r="E29" i="1"/>
  <c r="E21" i="1"/>
  <c r="H26" i="1" l="1"/>
  <c r="H25" i="1"/>
  <c r="H23" i="1" l="1"/>
  <c r="H24" i="1" l="1"/>
  <c r="I25" i="1" l="1"/>
  <c r="H36" i="1" l="1"/>
  <c r="H31" i="1"/>
  <c r="H28" i="1"/>
  <c r="H27" i="1"/>
  <c r="H29" i="1" s="1"/>
  <c r="H19" i="1"/>
  <c r="H11" i="1"/>
  <c r="H18" i="1"/>
  <c r="I43" i="1" l="1"/>
  <c r="H47" i="1" l="1"/>
  <c r="I44" i="1" l="1"/>
  <c r="I69" i="4" l="1"/>
  <c r="K47" i="1" l="1"/>
  <c r="G11" i="4" l="1"/>
  <c r="K13" i="1" l="1"/>
  <c r="K12" i="1"/>
  <c r="H20" i="1" l="1"/>
  <c r="I45" i="1" l="1"/>
  <c r="I41" i="1"/>
  <c r="H73" i="1"/>
  <c r="I73" i="1" s="1"/>
  <c r="H71" i="1"/>
  <c r="I71" i="1" s="1"/>
  <c r="E69" i="1"/>
  <c r="I20" i="1" l="1"/>
  <c r="L20" i="1" s="1"/>
  <c r="I46" i="1"/>
  <c r="H64" i="1"/>
  <c r="H65" i="1" s="1"/>
  <c r="H37" i="1" l="1"/>
  <c r="I42" i="1" l="1"/>
  <c r="L25" i="1"/>
  <c r="I28" i="1"/>
  <c r="I27" i="1" l="1"/>
  <c r="H14" i="1" l="1"/>
  <c r="H17" i="1" l="1"/>
  <c r="H15" i="1"/>
  <c r="H33" i="1"/>
  <c r="H34" i="1" s="1"/>
  <c r="I26" i="1" l="1"/>
  <c r="L26" i="1" l="1"/>
  <c r="I29" i="1"/>
  <c r="L29" i="1" s="1"/>
  <c r="L23" i="1"/>
  <c r="H50" i="1" l="1"/>
  <c r="H49" i="1"/>
  <c r="I49" i="1" s="1"/>
  <c r="H48" i="1"/>
  <c r="I47" i="1"/>
  <c r="H38" i="1"/>
  <c r="H39" i="1" s="1"/>
  <c r="H16" i="1"/>
  <c r="H13" i="1"/>
  <c r="H12" i="1"/>
  <c r="H21" i="1" s="1"/>
  <c r="I50" i="1" l="1"/>
  <c r="I51" i="1" s="1"/>
  <c r="L51" i="1" s="1"/>
  <c r="H51" i="1"/>
  <c r="I48" i="1"/>
  <c r="K25" i="1" l="1"/>
  <c r="K49" i="1" l="1"/>
  <c r="I12" i="1"/>
  <c r="L12" i="1" s="1"/>
  <c r="I13" i="1" l="1"/>
  <c r="L13" i="1" s="1"/>
  <c r="H68" i="1" l="1"/>
  <c r="K14" i="1"/>
  <c r="O72" i="4" l="1"/>
  <c r="O71" i="4"/>
  <c r="O70" i="4"/>
  <c r="O69" i="4"/>
  <c r="O68" i="4"/>
  <c r="O66" i="4"/>
  <c r="O64" i="4"/>
  <c r="O63" i="4"/>
  <c r="O61" i="4"/>
  <c r="O60" i="4"/>
  <c r="O59" i="4"/>
  <c r="O57" i="4"/>
  <c r="O52" i="4"/>
  <c r="O51" i="4"/>
  <c r="O40" i="4"/>
  <c r="O39" i="4"/>
  <c r="O35" i="4"/>
  <c r="O34" i="4"/>
  <c r="O30" i="4"/>
  <c r="O29" i="4"/>
  <c r="O22" i="4"/>
  <c r="O21" i="4"/>
  <c r="J62" i="4" l="1"/>
  <c r="J11" i="4"/>
  <c r="H67" i="4"/>
  <c r="H62" i="4"/>
  <c r="H55" i="4"/>
  <c r="H54" i="4"/>
  <c r="H53" i="4"/>
  <c r="H50" i="4"/>
  <c r="H49" i="4"/>
  <c r="H47" i="4"/>
  <c r="H46" i="4"/>
  <c r="H45" i="4"/>
  <c r="H44" i="4"/>
  <c r="H43" i="4"/>
  <c r="H42" i="4"/>
  <c r="H41" i="4"/>
  <c r="H32" i="4"/>
  <c r="H28" i="4"/>
  <c r="H27" i="4"/>
  <c r="H25" i="4"/>
  <c r="H23" i="4"/>
  <c r="H19" i="4"/>
  <c r="H15" i="4"/>
  <c r="H13" i="4"/>
  <c r="H12" i="4"/>
  <c r="G67" i="4"/>
  <c r="O67" i="4" s="1"/>
  <c r="G65" i="4"/>
  <c r="O65" i="4" s="1"/>
  <c r="G62" i="4"/>
  <c r="O62" i="4" s="1"/>
  <c r="G58" i="4"/>
  <c r="O58" i="4" s="1"/>
  <c r="G56" i="4"/>
  <c r="O56" i="4" s="1"/>
  <c r="G55" i="4"/>
  <c r="O55" i="4" s="1"/>
  <c r="G54" i="4"/>
  <c r="O54" i="4" s="1"/>
  <c r="G53" i="4"/>
  <c r="O53" i="4" s="1"/>
  <c r="G50" i="4"/>
  <c r="O50" i="4" s="1"/>
  <c r="G49" i="4"/>
  <c r="O49" i="4" s="1"/>
  <c r="G48" i="4"/>
  <c r="O48" i="4" s="1"/>
  <c r="G47" i="4"/>
  <c r="O47" i="4" s="1"/>
  <c r="G46" i="4"/>
  <c r="O46" i="4" s="1"/>
  <c r="G45" i="4"/>
  <c r="O45" i="4" s="1"/>
  <c r="G44" i="4"/>
  <c r="O44" i="4" s="1"/>
  <c r="G43" i="4"/>
  <c r="O43" i="4" s="1"/>
  <c r="G42" i="4"/>
  <c r="O42" i="4" s="1"/>
  <c r="G41" i="4"/>
  <c r="O41" i="4" s="1"/>
  <c r="I23" i="4" l="1"/>
  <c r="B3" i="4"/>
  <c r="H18" i="4" l="1"/>
  <c r="H17" i="4"/>
  <c r="H58" i="4"/>
  <c r="F12" i="1"/>
  <c r="F71" i="4" l="1"/>
  <c r="F69" i="4"/>
  <c r="F67" i="4"/>
  <c r="F65" i="4"/>
  <c r="F62" i="4"/>
  <c r="F61" i="4"/>
  <c r="F58" i="4"/>
  <c r="F57" i="4"/>
  <c r="F56" i="4"/>
  <c r="F55" i="4"/>
  <c r="F54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F73" i="1"/>
  <c r="F71" i="1"/>
  <c r="F68" i="1"/>
  <c r="F64" i="1"/>
  <c r="F63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14" i="4"/>
  <c r="H26" i="4" l="1"/>
  <c r="L42" i="1" l="1"/>
  <c r="J67" i="4"/>
  <c r="J65" i="4"/>
  <c r="J58" i="4"/>
  <c r="J56" i="4"/>
  <c r="J55" i="4"/>
  <c r="J54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56" i="4"/>
  <c r="H59" i="4" s="1"/>
  <c r="G38" i="4"/>
  <c r="O38" i="4" s="1"/>
  <c r="G37" i="4"/>
  <c r="O37" i="4" s="1"/>
  <c r="G36" i="4"/>
  <c r="O36" i="4" s="1"/>
  <c r="G33" i="4"/>
  <c r="O33" i="4" s="1"/>
  <c r="G32" i="4"/>
  <c r="O32" i="4" s="1"/>
  <c r="G31" i="4"/>
  <c r="O31" i="4" s="1"/>
  <c r="G28" i="4"/>
  <c r="O28" i="4" s="1"/>
  <c r="G27" i="4"/>
  <c r="O27" i="4" s="1"/>
  <c r="G26" i="4"/>
  <c r="O26" i="4" s="1"/>
  <c r="G25" i="4"/>
  <c r="O25" i="4" s="1"/>
  <c r="G24" i="4"/>
  <c r="O24" i="4" s="1"/>
  <c r="G23" i="4"/>
  <c r="O23" i="4" s="1"/>
  <c r="H37" i="4"/>
  <c r="K67" i="4" l="1"/>
  <c r="I67" i="4"/>
  <c r="L67" i="4" s="1"/>
  <c r="K65" i="4"/>
  <c r="K62" i="4"/>
  <c r="I61" i="4"/>
  <c r="K58" i="4"/>
  <c r="K56" i="4"/>
  <c r="I56" i="4"/>
  <c r="L56" i="4" s="1"/>
  <c r="K55" i="4"/>
  <c r="I55" i="4"/>
  <c r="L55" i="4" s="1"/>
  <c r="K54" i="4"/>
  <c r="I54" i="4"/>
  <c r="L54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2" i="4"/>
  <c r="I25" i="4"/>
  <c r="L53" i="4"/>
  <c r="H65" i="4"/>
  <c r="I65" i="4" s="1"/>
  <c r="L65" i="4" s="1"/>
  <c r="I51" i="4" l="1"/>
  <c r="L51" i="4" s="1"/>
  <c r="L62" i="4"/>
  <c r="L25" i="4"/>
  <c r="K28" i="1" l="1"/>
  <c r="H31" i="4"/>
  <c r="I31" i="4" l="1"/>
  <c r="L73" i="1"/>
  <c r="I62" i="1"/>
  <c r="L62" i="1" s="1"/>
  <c r="I61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H16" i="4"/>
  <c r="I16" i="4" s="1"/>
  <c r="L16" i="4" s="1"/>
  <c r="L31" i="4"/>
  <c r="H20" i="4"/>
  <c r="I20" i="4" s="1"/>
  <c r="L20" i="4" s="1"/>
  <c r="I11" i="1"/>
  <c r="I21" i="1" s="1"/>
  <c r="H11" i="4"/>
  <c r="K20" i="1"/>
  <c r="H21" i="4" l="1"/>
  <c r="L21" i="1"/>
  <c r="L11" i="1"/>
  <c r="I11" i="4"/>
  <c r="I21" i="4" s="1"/>
  <c r="L21" i="4" l="1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58" i="4"/>
  <c r="I59" i="4" s="1"/>
  <c r="L59" i="4" s="1"/>
  <c r="K73" i="1"/>
  <c r="K26" i="1"/>
  <c r="K23" i="1"/>
  <c r="I37" i="1"/>
  <c r="K11" i="1"/>
  <c r="K71" i="1"/>
  <c r="K68" i="1"/>
  <c r="I68" i="1"/>
  <c r="I67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8" i="1"/>
  <c r="K17" i="1"/>
  <c r="K16" i="1"/>
  <c r="K15" i="1"/>
  <c r="L34" i="1" l="1"/>
  <c r="L36" i="4"/>
  <c r="H69" i="1"/>
  <c r="H76" i="1" s="1"/>
  <c r="L43" i="1"/>
  <c r="L68" i="1"/>
  <c r="L45" i="1"/>
  <c r="I38" i="1"/>
  <c r="I39" i="1" s="1"/>
  <c r="L39" i="1" s="1"/>
  <c r="H38" i="4"/>
  <c r="H39" i="4" s="1"/>
  <c r="L33" i="4"/>
  <c r="L58" i="4"/>
  <c r="L41" i="1"/>
  <c r="L37" i="1"/>
  <c r="L31" i="1"/>
  <c r="L67" i="1"/>
  <c r="I69" i="1" l="1"/>
  <c r="L69" i="1" s="1"/>
  <c r="L38" i="1"/>
  <c r="H63" i="4"/>
  <c r="I63" i="4"/>
  <c r="L63" i="4" s="1"/>
  <c r="I38" i="4"/>
  <c r="I39" i="4" s="1"/>
  <c r="L39" i="4" s="1"/>
  <c r="I76" i="1" l="1"/>
  <c r="L76" i="1" s="1"/>
  <c r="L38" i="4"/>
  <c r="L24" i="1" l="1"/>
  <c r="H24" i="4"/>
  <c r="I24" i="4" l="1"/>
  <c r="I29" i="4" s="1"/>
  <c r="H29" i="4"/>
  <c r="H72" i="4" s="1"/>
  <c r="L24" i="4"/>
  <c r="L29" i="4" l="1"/>
  <c r="I72" i="4"/>
  <c r="L72" i="4" s="1"/>
  <c r="O74" i="4" s="1"/>
</calcChain>
</file>

<file path=xl/sharedStrings.xml><?xml version="1.0" encoding="utf-8"?>
<sst xmlns="http://schemas.openxmlformats.org/spreadsheetml/2006/main" count="234" uniqueCount="93">
  <si>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</si>
  <si>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</si>
  <si>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</si>
  <si>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</si>
  <si>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</si>
  <si>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</si>
  <si>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</si>
  <si>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</si>
  <si>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</si>
  <si>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</si>
  <si>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</si>
  <si>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</si>
  <si>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</si>
  <si>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</si>
  <si>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</si>
  <si>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</si>
  <si>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</si>
  <si>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</si>
  <si>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</si>
  <si>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</si>
  <si>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</si>
  <si>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</si>
  <si>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</si>
  <si>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</si>
  <si>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</si>
  <si>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</si>
  <si>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</si>
  <si>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</si>
  <si>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</si>
  <si>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</si>
  <si>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</si>
  <si>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</si>
  <si>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</si>
  <si>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</si>
  <si>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</si>
  <si>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</si>
  <si>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</si>
  <si>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</si>
  <si>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</si>
  <si>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</si>
  <si>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</si>
  <si>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</si>
  <si>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</si>
  <si>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</si>
  <si>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</si>
  <si>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</si>
  <si>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</si>
  <si>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</si>
  <si>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</si>
  <si>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</si>
  <si>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</si>
  <si>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</si>
  <si>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</si>
  <si>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</si>
  <si>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</si>
  <si>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</si>
  <si>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</si>
  <si>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</si>
  <si>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</si>
  <si>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</si>
  <si>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</si>
  <si>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</si>
  <si>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</si>
  <si>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</si>
  <si>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</si>
  <si>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</si>
  <si>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</si>
  <si>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</si>
  <si>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</si>
  <si>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</si>
  <si>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</si>
  <si>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</si>
  <si>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</si>
  <si>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</si>
  <si>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</si>
  <si>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</si>
  <si>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</si>
  <si>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</si>
  <si>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</si>
  <si>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</si>
  <si>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</si>
  <si>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</si>
  <si>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</si>
  <si>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Ф.ПАРАМОНОВ</t>
  </si>
  <si>
    <t>Скид  м³/с</t>
  </si>
  <si>
    <t>У    БАСЕЙНІ       РІЧКИ      РОСЬ  ПОВНА</t>
  </si>
  <si>
    <t>Зграйки</t>
  </si>
  <si>
    <t>Повний 
обєм 
млн м3</t>
  </si>
  <si>
    <t>ємкість</t>
  </si>
  <si>
    <t>рівень</t>
  </si>
  <si>
    <t>не оновлено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</si>
  <si>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</si>
  <si>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станом на 17 грудня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</si>
</sst>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center" wrapText="1"/>
    </xf>
    <xf numFmtId="2" fontId="12" fillId="2" borderId="5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/>
    </xf>
    <xf numFmtId="2" fontId="15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6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3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tabSelected="1" zoomScale="115" zoomScaleNormal="115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N77" sqref="A1:N77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6" customWidth="1"/>
    <col min="6" max="6" width="6.140625" customWidth="1"/>
    <col min="7" max="7" width="5.5703125" style="115" customWidth="1"/>
    <col min="8" max="8" width="5.42578125" style="115" customWidth="1"/>
    <col min="9" max="9" width="5.28515625" style="115" customWidth="1"/>
    <col min="10" max="11" width="4.5703125" style="115" customWidth="1"/>
    <col min="12" max="12" width="4.85546875" style="115" customWidth="1"/>
    <col min="13" max="13" width="6" style="115" customWidth="1"/>
    <col min="14" max="14" width="5.140625" style="115" customWidth="1"/>
    <col min="15" max="24" width="9.140625" style="115"/>
  </cols>
  <sheetData>
    <row r="1" spans="1:14" ht="14.25" customHeight="1" x14ac:dyDescent="0.25">
      <c r="A1" s="164"/>
      <c r="B1" s="226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162"/>
    </row>
    <row r="2" spans="1:14" ht="13.5" customHeight="1" x14ac:dyDescent="0.25">
      <c r="A2" s="164"/>
      <c r="B2" s="226" t="s">
        <v>1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162"/>
    </row>
    <row r="3" spans="1:14" ht="12.75" customHeight="1" x14ac:dyDescent="0.25">
      <c r="A3" s="164"/>
      <c r="B3" s="227" t="s">
        <v>92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162"/>
    </row>
    <row r="4" spans="1:14" ht="12.75" customHeight="1" x14ac:dyDescent="0.25">
      <c r="A4" s="163"/>
      <c r="B4" s="217"/>
      <c r="C4" s="252" t="s">
        <v>2</v>
      </c>
      <c r="D4" s="228"/>
      <c r="E4" s="228"/>
      <c r="F4" s="229" t="s">
        <v>3</v>
      </c>
      <c r="G4" s="229"/>
      <c r="H4" s="229"/>
      <c r="I4" s="229"/>
      <c r="J4" s="229"/>
      <c r="K4" s="229"/>
      <c r="L4" s="230" t="s">
        <v>4</v>
      </c>
      <c r="M4" s="231" t="s">
        <v>5</v>
      </c>
      <c r="N4" s="225"/>
    </row>
    <row r="5" spans="1:14" x14ac:dyDescent="0.25">
      <c r="A5" s="191"/>
      <c r="B5" s="255" t="s">
        <v>6</v>
      </c>
      <c r="C5" s="253" t="s">
        <v>7</v>
      </c>
      <c r="D5" s="221" t="s">
        <v>8</v>
      </c>
      <c r="E5" s="232" t="s">
        <v>87</v>
      </c>
      <c r="F5" s="221" t="s">
        <v>10</v>
      </c>
      <c r="G5" s="208" t="s">
        <v>11</v>
      </c>
      <c r="H5" s="221" t="s">
        <v>12</v>
      </c>
      <c r="I5" s="208" t="s">
        <v>13</v>
      </c>
      <c r="J5" s="221" t="s">
        <v>14</v>
      </c>
      <c r="K5" s="230" t="s">
        <v>84</v>
      </c>
      <c r="L5" s="230"/>
      <c r="M5" s="231"/>
      <c r="N5" s="225"/>
    </row>
    <row r="6" spans="1:14" x14ac:dyDescent="0.25">
      <c r="A6" s="191"/>
      <c r="B6" s="255"/>
      <c r="C6" s="254"/>
      <c r="D6" s="211"/>
      <c r="E6" s="233"/>
      <c r="F6" s="211" t="s">
        <v>16</v>
      </c>
      <c r="G6" s="209" t="s">
        <v>89</v>
      </c>
      <c r="H6" s="211" t="s">
        <v>88</v>
      </c>
      <c r="I6" s="209"/>
      <c r="J6" s="213" t="s">
        <v>19</v>
      </c>
      <c r="K6" s="230"/>
      <c r="L6" s="230"/>
      <c r="M6" s="231"/>
      <c r="N6" s="225"/>
    </row>
    <row r="7" spans="1:14" x14ac:dyDescent="0.25">
      <c r="A7" s="191"/>
      <c r="B7" s="214"/>
      <c r="C7" s="254"/>
      <c r="D7" s="211"/>
      <c r="E7" s="233"/>
      <c r="F7" s="211" t="s">
        <v>17</v>
      </c>
      <c r="G7" s="209"/>
      <c r="H7" s="181"/>
      <c r="I7" s="220"/>
      <c r="J7" s="211"/>
      <c r="K7" s="230"/>
      <c r="L7" s="230"/>
      <c r="M7" s="231"/>
      <c r="N7" s="225"/>
    </row>
    <row r="8" spans="1:14" ht="15" customHeight="1" x14ac:dyDescent="0.25">
      <c r="A8" s="165"/>
      <c r="B8" s="212"/>
      <c r="C8" s="120" t="s">
        <v>20</v>
      </c>
      <c r="D8" s="222" t="s">
        <v>21</v>
      </c>
      <c r="E8" s="234"/>
      <c r="F8" s="222" t="s">
        <v>21</v>
      </c>
      <c r="G8" s="210" t="s">
        <v>21</v>
      </c>
      <c r="H8" s="222" t="s">
        <v>22</v>
      </c>
      <c r="I8" s="210" t="s">
        <v>22</v>
      </c>
      <c r="J8" s="222" t="s">
        <v>23</v>
      </c>
      <c r="K8" s="230"/>
      <c r="L8" s="230"/>
      <c r="M8" s="231"/>
      <c r="N8" s="225"/>
    </row>
    <row r="9" spans="1:14" ht="12" customHeight="1" x14ac:dyDescent="0.25">
      <c r="A9" s="163">
        <v>1</v>
      </c>
      <c r="B9" s="215">
        <v>2</v>
      </c>
      <c r="C9" s="215">
        <v>3</v>
      </c>
      <c r="D9" s="218">
        <v>4</v>
      </c>
      <c r="E9" s="215">
        <v>5</v>
      </c>
      <c r="F9" s="219">
        <v>6</v>
      </c>
      <c r="G9" s="215">
        <v>7</v>
      </c>
      <c r="H9" s="219">
        <v>8</v>
      </c>
      <c r="I9" s="215">
        <v>9</v>
      </c>
      <c r="J9" s="216">
        <v>10</v>
      </c>
      <c r="K9" s="215">
        <v>11</v>
      </c>
      <c r="L9" s="190">
        <v>12</v>
      </c>
      <c r="M9" s="190">
        <v>13</v>
      </c>
      <c r="N9" s="183"/>
    </row>
    <row r="10" spans="1:14" ht="14.1" customHeight="1" x14ac:dyDescent="0.25">
      <c r="A10" s="166"/>
      <c r="B10" s="152" t="s">
        <v>24</v>
      </c>
      <c r="C10" s="15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84"/>
    </row>
    <row r="11" spans="1:14" s="115" customFormat="1" ht="14.1" customHeight="1" x14ac:dyDescent="0.25">
      <c r="A11" s="188">
        <v>1</v>
      </c>
      <c r="B11" s="142" t="s">
        <v>25</v>
      </c>
      <c r="C11" s="169">
        <v>315.79399999999998</v>
      </c>
      <c r="D11" s="43">
        <v>177</v>
      </c>
      <c r="E11" s="43">
        <v>8.24</v>
      </c>
      <c r="F11" s="43">
        <v>175.4</v>
      </c>
      <c r="G11" s="43">
        <v>176.5</v>
      </c>
      <c r="H11" s="43">
        <f>(D11-G11)*10000*C11/1000000</f>
        <v>1.57897</v>
      </c>
      <c r="I11" s="43">
        <f>E11-H11</f>
        <v>6.6610300000000002</v>
      </c>
      <c r="J11" s="43">
        <v>0.35</v>
      </c>
      <c r="K11" s="43">
        <f>J11</f>
        <v>0.35</v>
      </c>
      <c r="L11" s="156">
        <f t="shared" ref="L11:L19" si="0">I11*100/E11</f>
        <v>80.837742718446606</v>
      </c>
      <c r="M11" s="43">
        <v>0.35</v>
      </c>
      <c r="N11" s="146"/>
    </row>
    <row r="12" spans="1:14" s="115" customFormat="1" ht="14.1" customHeight="1" x14ac:dyDescent="0.25">
      <c r="A12" s="188">
        <v>2</v>
      </c>
      <c r="B12" s="142" t="s">
        <v>26</v>
      </c>
      <c r="C12" s="169">
        <v>120</v>
      </c>
      <c r="D12" s="43">
        <v>167.5</v>
      </c>
      <c r="E12" s="43">
        <v>3.44</v>
      </c>
      <c r="F12" s="43">
        <f t="shared" ref="F12" si="1">D12</f>
        <v>167.5</v>
      </c>
      <c r="G12" s="43">
        <v>167.53</v>
      </c>
      <c r="H12" s="43">
        <f t="shared" ref="H12:H16" si="2">(D12-G12)*10000*C12/1000000</f>
        <v>-3.6000000000001371E-2</v>
      </c>
      <c r="I12" s="43">
        <f t="shared" ref="I12:I19" si="3">E12-H12</f>
        <v>3.4760000000000013</v>
      </c>
      <c r="J12" s="43">
        <v>0.51</v>
      </c>
      <c r="K12" s="43">
        <f t="shared" ref="K12:K20" si="4">J12</f>
        <v>0.51</v>
      </c>
      <c r="L12" s="156">
        <f>I12*100/E12</f>
        <v>101.04651162790702</v>
      </c>
      <c r="M12" s="43">
        <v>0.8</v>
      </c>
      <c r="N12" s="146"/>
    </row>
    <row r="13" spans="1:14" s="115" customFormat="1" ht="14.1" customHeight="1" x14ac:dyDescent="0.25">
      <c r="A13" s="188">
        <v>3</v>
      </c>
      <c r="B13" s="142" t="s">
        <v>27</v>
      </c>
      <c r="C13" s="169">
        <v>220</v>
      </c>
      <c r="D13" s="43">
        <v>164</v>
      </c>
      <c r="E13" s="43">
        <v>1.5</v>
      </c>
      <c r="F13" s="43">
        <v>164</v>
      </c>
      <c r="G13" s="43">
        <v>164</v>
      </c>
      <c r="H13" s="43">
        <f t="shared" si="2"/>
        <v>0</v>
      </c>
      <c r="I13" s="43">
        <f t="shared" si="3"/>
        <v>1.5</v>
      </c>
      <c r="J13" s="43">
        <v>1</v>
      </c>
      <c r="K13" s="43">
        <f>J13</f>
        <v>1</v>
      </c>
      <c r="L13" s="156">
        <f>I13*100/E13</f>
        <v>100</v>
      </c>
      <c r="M13" s="43">
        <v>0.95</v>
      </c>
      <c r="N13" s="146"/>
    </row>
    <row r="14" spans="1:14" s="115" customFormat="1" ht="14.1" customHeight="1" x14ac:dyDescent="0.25">
      <c r="A14" s="188">
        <v>4</v>
      </c>
      <c r="B14" s="142" t="s">
        <v>28</v>
      </c>
      <c r="C14" s="169">
        <v>538.41999999999996</v>
      </c>
      <c r="D14" s="43">
        <v>157.5</v>
      </c>
      <c r="E14" s="43">
        <v>16.96</v>
      </c>
      <c r="F14" s="43">
        <v>157.5</v>
      </c>
      <c r="G14" s="43">
        <v>157.41</v>
      </c>
      <c r="H14" s="43">
        <f>(D14-G14)*10000*C14/1000000</f>
        <v>0.48457800000001833</v>
      </c>
      <c r="I14" s="43">
        <f t="shared" si="3"/>
        <v>16.475421999999984</v>
      </c>
      <c r="J14" s="43">
        <v>1.5</v>
      </c>
      <c r="K14" s="43">
        <f t="shared" si="4"/>
        <v>1.5</v>
      </c>
      <c r="L14" s="156">
        <f t="shared" si="0"/>
        <v>97.142818396226318</v>
      </c>
      <c r="M14" s="43">
        <v>1.5</v>
      </c>
      <c r="N14" s="146"/>
    </row>
    <row r="15" spans="1:14" s="115" customFormat="1" ht="14.1" customHeight="1" x14ac:dyDescent="0.25">
      <c r="A15" s="188">
        <v>5</v>
      </c>
      <c r="B15" s="142" t="s">
        <v>29</v>
      </c>
      <c r="C15" s="169">
        <v>165</v>
      </c>
      <c r="D15" s="43">
        <v>144.4</v>
      </c>
      <c r="E15" s="43">
        <v>2.42</v>
      </c>
      <c r="F15" s="43">
        <v>144.4</v>
      </c>
      <c r="G15" s="43">
        <v>144.43</v>
      </c>
      <c r="H15" s="43">
        <f>(D15-G15)*10000*C15/1000000</f>
        <v>-4.9500000000001876E-2</v>
      </c>
      <c r="I15" s="43">
        <f t="shared" si="3"/>
        <v>2.4695000000000018</v>
      </c>
      <c r="J15" s="43">
        <v>1.5</v>
      </c>
      <c r="K15" s="43">
        <f t="shared" si="4"/>
        <v>1.5</v>
      </c>
      <c r="L15" s="156">
        <f t="shared" si="0"/>
        <v>102.04545454545463</v>
      </c>
      <c r="M15" s="43">
        <v>1.7</v>
      </c>
      <c r="N15" s="146"/>
    </row>
    <row r="16" spans="1:14" s="115" customFormat="1" ht="14.1" customHeight="1" x14ac:dyDescent="0.25">
      <c r="A16" s="188">
        <v>6</v>
      </c>
      <c r="B16" s="142" t="s">
        <v>30</v>
      </c>
      <c r="C16" s="169">
        <v>71</v>
      </c>
      <c r="D16" s="43">
        <v>142.75</v>
      </c>
      <c r="E16" s="43">
        <v>1.56</v>
      </c>
      <c r="F16" s="43">
        <v>142.75</v>
      </c>
      <c r="G16" s="43">
        <v>142.75</v>
      </c>
      <c r="H16" s="43">
        <f t="shared" si="2"/>
        <v>0</v>
      </c>
      <c r="I16" s="43">
        <f t="shared" si="3"/>
        <v>1.56</v>
      </c>
      <c r="J16" s="43">
        <v>1.5</v>
      </c>
      <c r="K16" s="43">
        <f t="shared" si="4"/>
        <v>1.5</v>
      </c>
      <c r="L16" s="156">
        <f t="shared" si="0"/>
        <v>100</v>
      </c>
      <c r="M16" s="43">
        <v>1.8</v>
      </c>
      <c r="N16" s="146"/>
    </row>
    <row r="17" spans="1:14" s="115" customFormat="1" ht="14.1" customHeight="1" x14ac:dyDescent="0.25">
      <c r="A17" s="188">
        <v>7</v>
      </c>
      <c r="B17" s="142" t="s">
        <v>31</v>
      </c>
      <c r="C17" s="169">
        <v>327</v>
      </c>
      <c r="D17" s="43">
        <v>131.6</v>
      </c>
      <c r="E17" s="43">
        <v>3.27</v>
      </c>
      <c r="F17" s="43">
        <v>131</v>
      </c>
      <c r="G17" s="43">
        <v>131.54</v>
      </c>
      <c r="H17" s="43">
        <f>(D17-G17)*10000*C17/1000000</f>
        <v>0.19620000000000742</v>
      </c>
      <c r="I17" s="43">
        <f t="shared" si="3"/>
        <v>3.0737999999999928</v>
      </c>
      <c r="J17" s="43">
        <v>2.85</v>
      </c>
      <c r="K17" s="43">
        <f t="shared" si="4"/>
        <v>2.85</v>
      </c>
      <c r="L17" s="156">
        <f t="shared" si="0"/>
        <v>93.999999999999773</v>
      </c>
      <c r="M17" s="43">
        <v>2.25</v>
      </c>
      <c r="N17" s="146"/>
    </row>
    <row r="18" spans="1:14" s="115" customFormat="1" ht="14.1" customHeight="1" x14ac:dyDescent="0.25">
      <c r="A18" s="188">
        <v>8</v>
      </c>
      <c r="B18" s="142" t="s">
        <v>32</v>
      </c>
      <c r="C18" s="169">
        <v>70</v>
      </c>
      <c r="D18" s="43">
        <v>127.4</v>
      </c>
      <c r="E18" s="43">
        <v>1.75</v>
      </c>
      <c r="F18" s="43">
        <v>126.9</v>
      </c>
      <c r="G18" s="43">
        <v>127.27</v>
      </c>
      <c r="H18" s="43">
        <f>(D18-G18)*10000*C18/1000000</f>
        <v>9.100000000000677E-2</v>
      </c>
      <c r="I18" s="43">
        <f t="shared" si="3"/>
        <v>1.6589999999999931</v>
      </c>
      <c r="J18" s="43">
        <v>4.78</v>
      </c>
      <c r="K18" s="43">
        <f t="shared" si="4"/>
        <v>4.78</v>
      </c>
      <c r="L18" s="156">
        <f t="shared" si="0"/>
        <v>94.799999999999613</v>
      </c>
      <c r="M18" s="43">
        <v>2.2999999999999998</v>
      </c>
      <c r="N18" s="146"/>
    </row>
    <row r="19" spans="1:14" s="115" customFormat="1" ht="14.1" customHeight="1" x14ac:dyDescent="0.25">
      <c r="A19" s="188">
        <v>9</v>
      </c>
      <c r="B19" s="117" t="s">
        <v>33</v>
      </c>
      <c r="C19" s="193">
        <v>638</v>
      </c>
      <c r="D19" s="43">
        <v>113.9</v>
      </c>
      <c r="E19" s="43">
        <v>15.7</v>
      </c>
      <c r="F19" s="43">
        <v>113.2</v>
      </c>
      <c r="G19" s="43">
        <v>113.87</v>
      </c>
      <c r="H19" s="43">
        <f>(D19-G19)*10000*C19/1000000</f>
        <v>0.19140000000000726</v>
      </c>
      <c r="I19" s="43">
        <f t="shared" si="3"/>
        <v>15.508599999999992</v>
      </c>
      <c r="J19" s="43">
        <v>3.1</v>
      </c>
      <c r="K19" s="43">
        <f>J19</f>
        <v>3.1</v>
      </c>
      <c r="L19" s="156">
        <f t="shared" si="0"/>
        <v>98.780891719745171</v>
      </c>
      <c r="M19" s="43">
        <v>2.4500000000000002</v>
      </c>
      <c r="N19" s="146"/>
    </row>
    <row r="20" spans="1:14" s="115" customFormat="1" ht="14.1" customHeight="1" x14ac:dyDescent="0.25">
      <c r="A20" s="188">
        <v>10</v>
      </c>
      <c r="B20" s="117" t="s">
        <v>34</v>
      </c>
      <c r="C20" s="189">
        <v>170</v>
      </c>
      <c r="D20" s="43">
        <v>99.81</v>
      </c>
      <c r="E20" s="43">
        <v>3.75</v>
      </c>
      <c r="F20" s="43">
        <v>99.81</v>
      </c>
      <c r="G20" s="43">
        <v>99.81</v>
      </c>
      <c r="H20" s="43">
        <f>(D20-G20)*10000*C20/1000000</f>
        <v>0</v>
      </c>
      <c r="I20" s="43">
        <f>E20-H20</f>
        <v>3.75</v>
      </c>
      <c r="J20" s="43">
        <v>3.6</v>
      </c>
      <c r="K20" s="43">
        <f t="shared" si="4"/>
        <v>3.6</v>
      </c>
      <c r="L20" s="156">
        <f>I20*100/E20</f>
        <v>100</v>
      </c>
      <c r="M20" s="43">
        <v>2.5</v>
      </c>
      <c r="N20" s="146"/>
    </row>
    <row r="21" spans="1:14" s="115" customFormat="1" ht="14.1" customHeight="1" x14ac:dyDescent="0.25">
      <c r="A21" s="188"/>
      <c r="B21" s="152" t="s">
        <v>35</v>
      </c>
      <c r="C21" s="167"/>
      <c r="D21" s="153"/>
      <c r="E21" s="154">
        <f>SUM(E11:E20)</f>
        <v>58.59</v>
      </c>
      <c r="F21" s="153"/>
      <c r="G21" s="168"/>
      <c r="H21" s="154">
        <f>SUM(H11:H20)</f>
        <v>2.4566480000000364</v>
      </c>
      <c r="I21" s="154">
        <f>SUM(I11:I20)</f>
        <v>56.133351999999967</v>
      </c>
      <c r="J21" s="153"/>
      <c r="K21" s="153"/>
      <c r="L21" s="160">
        <f>I21*100/E21</f>
        <v>95.807052398020076</v>
      </c>
      <c r="M21" s="153"/>
      <c r="N21" s="146"/>
    </row>
    <row r="22" spans="1:14" s="115" customFormat="1" ht="14.1" customHeight="1" x14ac:dyDescent="0.25">
      <c r="A22" s="188"/>
      <c r="B22" s="152" t="s">
        <v>36</v>
      </c>
      <c r="C22" s="167"/>
      <c r="D22" s="170"/>
      <c r="E22" s="170"/>
      <c r="F22" s="170"/>
      <c r="G22" s="194"/>
      <c r="H22" s="170"/>
      <c r="I22" s="43"/>
      <c r="J22" s="43"/>
      <c r="K22" s="43"/>
      <c r="L22" s="156"/>
      <c r="M22" s="43"/>
      <c r="N22" s="146"/>
    </row>
    <row r="23" spans="1:14" s="115" customFormat="1" ht="14.1" customHeight="1" x14ac:dyDescent="0.25">
      <c r="A23" s="187">
        <v>11</v>
      </c>
      <c r="B23" s="117" t="s">
        <v>38</v>
      </c>
      <c r="C23" s="189">
        <v>137</v>
      </c>
      <c r="D23" s="43">
        <v>191.61</v>
      </c>
      <c r="E23" s="147">
        <v>1.4039999999999999</v>
      </c>
      <c r="F23" s="43">
        <f t="shared" ref="F23:F24" si="5">D23</f>
        <v>191.61</v>
      </c>
      <c r="G23" s="43">
        <v>191.2</v>
      </c>
      <c r="H23" s="147">
        <f>E23-I23</f>
        <v>0.60399999999999987</v>
      </c>
      <c r="I23" s="147">
        <v>0.8</v>
      </c>
      <c r="J23" s="43">
        <v>0.15</v>
      </c>
      <c r="K23" s="43">
        <f>J23</f>
        <v>0.15</v>
      </c>
      <c r="L23" s="156">
        <f>I23*100/E23</f>
        <v>56.980056980056986</v>
      </c>
      <c r="M23" s="43">
        <v>0.15</v>
      </c>
      <c r="N23" s="146"/>
    </row>
    <row r="24" spans="1:14" s="115" customFormat="1" ht="14.1" customHeight="1" x14ac:dyDescent="0.25">
      <c r="A24" s="187">
        <v>12</v>
      </c>
      <c r="B24" s="117" t="s">
        <v>39</v>
      </c>
      <c r="C24" s="189">
        <v>88</v>
      </c>
      <c r="D24" s="43">
        <v>203</v>
      </c>
      <c r="E24" s="43">
        <v>1.3</v>
      </c>
      <c r="F24" s="43">
        <f t="shared" si="5"/>
        <v>203</v>
      </c>
      <c r="G24" s="43">
        <v>202.7</v>
      </c>
      <c r="H24" s="43">
        <f>E24-I24</f>
        <v>0.15000000000000013</v>
      </c>
      <c r="I24" s="147">
        <v>1.1499999999999999</v>
      </c>
      <c r="J24" s="43">
        <v>0.01</v>
      </c>
      <c r="K24" s="43">
        <f>J24</f>
        <v>0.01</v>
      </c>
      <c r="L24" s="156">
        <f>I24*100/E24</f>
        <v>88.461538461538453</v>
      </c>
      <c r="M24" s="43">
        <v>0.02</v>
      </c>
      <c r="N24" s="146"/>
    </row>
    <row r="25" spans="1:14" s="115" customFormat="1" ht="14.1" customHeight="1" x14ac:dyDescent="0.25">
      <c r="A25" s="188">
        <v>13</v>
      </c>
      <c r="B25" s="142" t="s">
        <v>40</v>
      </c>
      <c r="C25" s="169">
        <v>234</v>
      </c>
      <c r="D25" s="43">
        <v>182.5</v>
      </c>
      <c r="E25" s="43">
        <v>3.93</v>
      </c>
      <c r="F25" s="43">
        <f t="shared" ref="F25:F28" si="6">D25</f>
        <v>182.5</v>
      </c>
      <c r="G25" s="43">
        <v>182.52</v>
      </c>
      <c r="H25" s="43">
        <f>(D25-G25)*10000*C25/1000000</f>
        <v>-4.6800000000023947E-2</v>
      </c>
      <c r="I25" s="147">
        <f>E25-H25</f>
        <v>3.9768000000000243</v>
      </c>
      <c r="J25" s="43">
        <v>0.16</v>
      </c>
      <c r="K25" s="43">
        <f>J25</f>
        <v>0.16</v>
      </c>
      <c r="L25" s="156">
        <f>I25*100/E25</f>
        <v>101.19083969465711</v>
      </c>
      <c r="M25" s="43">
        <v>0.21</v>
      </c>
      <c r="N25" s="146"/>
    </row>
    <row r="26" spans="1:14" s="115" customFormat="1" ht="14.1" customHeight="1" x14ac:dyDescent="0.25">
      <c r="A26" s="188">
        <v>14</v>
      </c>
      <c r="B26" s="142" t="s">
        <v>41</v>
      </c>
      <c r="C26" s="169">
        <v>65</v>
      </c>
      <c r="D26" s="43">
        <v>192.5</v>
      </c>
      <c r="E26" s="43">
        <v>1.07</v>
      </c>
      <c r="F26" s="43">
        <f t="shared" si="6"/>
        <v>192.5</v>
      </c>
      <c r="G26" s="43">
        <v>191.35</v>
      </c>
      <c r="H26" s="43">
        <f>(D26-G26)*10000*C26/1000000</f>
        <v>0.74750000000000361</v>
      </c>
      <c r="I26" s="147">
        <f t="shared" ref="I26:I27" si="7">E26-H26</f>
        <v>0.32249999999999646</v>
      </c>
      <c r="J26" s="43">
        <v>0.02</v>
      </c>
      <c r="K26" s="43">
        <f>J26</f>
        <v>0.02</v>
      </c>
      <c r="L26" s="156">
        <f>I26*100/E26</f>
        <v>30.140186915887515</v>
      </c>
      <c r="M26" s="43">
        <v>0.01</v>
      </c>
      <c r="N26" s="146"/>
    </row>
    <row r="27" spans="1:14" s="115" customFormat="1" ht="14.1" customHeight="1" x14ac:dyDescent="0.25">
      <c r="A27" s="188">
        <v>15</v>
      </c>
      <c r="B27" s="142" t="s">
        <v>42</v>
      </c>
      <c r="C27" s="169">
        <v>97</v>
      </c>
      <c r="D27" s="43">
        <v>179.1</v>
      </c>
      <c r="E27" s="43">
        <v>1.75</v>
      </c>
      <c r="F27" s="43">
        <f t="shared" si="6"/>
        <v>179.1</v>
      </c>
      <c r="G27" s="43">
        <v>179.15</v>
      </c>
      <c r="H27" s="43">
        <f>(D27-G27)*10000*C27/1000000</f>
        <v>-4.8500000000011027E-2</v>
      </c>
      <c r="I27" s="147">
        <f t="shared" si="7"/>
        <v>1.7985000000000111</v>
      </c>
      <c r="J27" s="43">
        <v>0.2</v>
      </c>
      <c r="K27" s="43">
        <f>J27</f>
        <v>0.2</v>
      </c>
      <c r="L27" s="156">
        <f t="shared" ref="L27" si="8">I27*100/E27</f>
        <v>102.7714285714292</v>
      </c>
      <c r="M27" s="43">
        <v>0.22</v>
      </c>
      <c r="N27" s="146"/>
    </row>
    <row r="28" spans="1:14" s="115" customFormat="1" ht="14.1" customHeight="1" x14ac:dyDescent="0.25">
      <c r="A28" s="188">
        <v>16</v>
      </c>
      <c r="B28" s="142" t="s">
        <v>43</v>
      </c>
      <c r="C28" s="169">
        <v>95</v>
      </c>
      <c r="D28" s="43">
        <v>174.03</v>
      </c>
      <c r="E28" s="43">
        <v>1.03</v>
      </c>
      <c r="F28" s="43">
        <f t="shared" si="6"/>
        <v>174.03</v>
      </c>
      <c r="G28" s="43">
        <v>174.1</v>
      </c>
      <c r="H28" s="43">
        <f>(D28-G28)*10000*C28/1000000</f>
        <v>-6.6499999999993523E-2</v>
      </c>
      <c r="I28" s="147">
        <f>E28-H28</f>
        <v>1.0964999999999936</v>
      </c>
      <c r="J28" s="43">
        <v>0.23</v>
      </c>
      <c r="K28" s="43">
        <f>J28</f>
        <v>0.23</v>
      </c>
      <c r="L28" s="156">
        <f>I28*100/E28</f>
        <v>106.45631067961102</v>
      </c>
      <c r="M28" s="43">
        <v>0.26</v>
      </c>
      <c r="N28" s="146"/>
    </row>
    <row r="29" spans="1:14" s="115" customFormat="1" ht="14.1" customHeight="1" x14ac:dyDescent="0.25">
      <c r="A29" s="188"/>
      <c r="B29" s="152" t="s">
        <v>35</v>
      </c>
      <c r="C29" s="167"/>
      <c r="D29" s="153"/>
      <c r="E29" s="155">
        <f>SUM(E23:E28)</f>
        <v>10.484</v>
      </c>
      <c r="F29" s="154"/>
      <c r="G29" s="173"/>
      <c r="H29" s="155">
        <f>SUM(H23:H28)</f>
        <v>1.339699999999975</v>
      </c>
      <c r="I29" s="155">
        <f>SUM(I23:I28)</f>
        <v>9.1443000000000243</v>
      </c>
      <c r="J29" s="154"/>
      <c r="K29" s="154"/>
      <c r="L29" s="160">
        <f>I29*100/E29</f>
        <v>87.221480351011294</v>
      </c>
      <c r="M29" s="154"/>
      <c r="N29" s="146"/>
    </row>
    <row r="30" spans="1:14" s="115" customFormat="1" ht="14.1" customHeight="1" x14ac:dyDescent="0.25">
      <c r="A30" s="188"/>
      <c r="B30" s="152" t="s">
        <v>44</v>
      </c>
      <c r="C30" s="167"/>
      <c r="D30" s="43"/>
      <c r="E30" s="43"/>
      <c r="F30" s="43"/>
      <c r="G30" s="174"/>
      <c r="H30" s="43"/>
      <c r="I30" s="43"/>
      <c r="J30" s="43"/>
      <c r="K30" s="43"/>
      <c r="L30" s="156"/>
      <c r="M30" s="43"/>
      <c r="N30" s="146"/>
    </row>
    <row r="31" spans="1:14" s="115" customFormat="1" ht="14.1" customHeight="1" x14ac:dyDescent="0.25">
      <c r="A31" s="188">
        <v>17</v>
      </c>
      <c r="B31" s="142" t="s">
        <v>45</v>
      </c>
      <c r="C31" s="169">
        <v>57</v>
      </c>
      <c r="D31" s="43">
        <v>189.5</v>
      </c>
      <c r="E31" s="43">
        <v>1.19</v>
      </c>
      <c r="F31" s="43">
        <f t="shared" ref="F31:F33" si="9">D31</f>
        <v>189.5</v>
      </c>
      <c r="G31" s="43">
        <v>189.51</v>
      </c>
      <c r="H31" s="147">
        <f>(D31-G31)*10000*C31/1000000</f>
        <v>-5.699999999994816E-3</v>
      </c>
      <c r="I31" s="43">
        <f>E31-H31</f>
        <v>1.1956999999999947</v>
      </c>
      <c r="J31" s="43">
        <v>0.05</v>
      </c>
      <c r="K31" s="43">
        <f>J31</f>
        <v>0.05</v>
      </c>
      <c r="L31" s="156">
        <f t="shared" ref="L31:L33" si="10">I31*100/E31</f>
        <v>100.47899159663821</v>
      </c>
      <c r="M31" s="43">
        <v>0.05</v>
      </c>
      <c r="N31" s="146"/>
    </row>
    <row r="32" spans="1:14" s="115" customFormat="1" ht="14.1" customHeight="1" x14ac:dyDescent="0.25">
      <c r="A32" s="188">
        <v>18</v>
      </c>
      <c r="B32" s="142" t="s">
        <v>46</v>
      </c>
      <c r="C32" s="169">
        <v>104</v>
      </c>
      <c r="D32" s="43">
        <v>185.5</v>
      </c>
      <c r="E32" s="43">
        <v>1.83</v>
      </c>
      <c r="F32" s="43">
        <f t="shared" si="9"/>
        <v>185.5</v>
      </c>
      <c r="G32" s="43">
        <v>185.52</v>
      </c>
      <c r="H32" s="147">
        <f>(D32-G32)*10000*C32/1000000</f>
        <v>-2.080000000001064E-2</v>
      </c>
      <c r="I32" s="147">
        <f>E32-H32</f>
        <v>1.8508000000000107</v>
      </c>
      <c r="J32" s="43">
        <v>0.06</v>
      </c>
      <c r="K32" s="43">
        <f>J32</f>
        <v>0.06</v>
      </c>
      <c r="L32" s="156">
        <f t="shared" si="10"/>
        <v>101.1366120218585</v>
      </c>
      <c r="M32" s="43">
        <v>0.06</v>
      </c>
      <c r="N32" s="146"/>
    </row>
    <row r="33" spans="1:14" s="115" customFormat="1" ht="14.1" customHeight="1" x14ac:dyDescent="0.25">
      <c r="A33" s="188">
        <v>19</v>
      </c>
      <c r="B33" s="142" t="s">
        <v>47</v>
      </c>
      <c r="C33" s="169">
        <v>64</v>
      </c>
      <c r="D33" s="43">
        <v>180.6</v>
      </c>
      <c r="E33" s="43">
        <v>1.02</v>
      </c>
      <c r="F33" s="43">
        <f t="shared" si="9"/>
        <v>180.6</v>
      </c>
      <c r="G33" s="43">
        <v>180.6</v>
      </c>
      <c r="H33" s="147">
        <f>(D33-G33)*10000*C33/1000000</f>
        <v>0</v>
      </c>
      <c r="I33" s="147">
        <f>E33-H33</f>
        <v>1.02</v>
      </c>
      <c r="J33" s="43">
        <v>0.06</v>
      </c>
      <c r="K33" s="43">
        <f>J33</f>
        <v>0.06</v>
      </c>
      <c r="L33" s="156">
        <f t="shared" si="10"/>
        <v>100</v>
      </c>
      <c r="M33" s="43">
        <v>0.06</v>
      </c>
      <c r="N33" s="146"/>
    </row>
    <row r="34" spans="1:14" s="115" customFormat="1" ht="14.1" customHeight="1" x14ac:dyDescent="0.25">
      <c r="A34" s="188"/>
      <c r="B34" s="152" t="s">
        <v>35</v>
      </c>
      <c r="C34" s="167"/>
      <c r="D34" s="153"/>
      <c r="E34" s="154">
        <f>SUM(E31:E33)</f>
        <v>4.04</v>
      </c>
      <c r="F34" s="154"/>
      <c r="G34" s="173"/>
      <c r="H34" s="154">
        <f>SUM(H31:H33)</f>
        <v>-2.6500000000005457E-2</v>
      </c>
      <c r="I34" s="154">
        <f>SUM(I31:I33)</f>
        <v>4.0665000000000049</v>
      </c>
      <c r="J34" s="154"/>
      <c r="K34" s="154"/>
      <c r="L34" s="160">
        <f>I34*100/E34</f>
        <v>100.65594059405953</v>
      </c>
      <c r="M34" s="154"/>
      <c r="N34" s="146"/>
    </row>
    <row r="35" spans="1:14" s="115" customFormat="1" ht="14.1" customHeight="1" x14ac:dyDescent="0.25">
      <c r="A35" s="188"/>
      <c r="B35" s="152" t="s">
        <v>48</v>
      </c>
      <c r="C35" s="167"/>
      <c r="D35" s="43"/>
      <c r="E35" s="43"/>
      <c r="F35" s="43"/>
      <c r="G35" s="174"/>
      <c r="H35" s="43"/>
      <c r="I35" s="43"/>
      <c r="J35" s="43"/>
      <c r="K35" s="43"/>
      <c r="L35" s="156"/>
      <c r="M35" s="43"/>
      <c r="N35" s="146"/>
    </row>
    <row r="36" spans="1:14" s="115" customFormat="1" ht="14.1" customHeight="1" x14ac:dyDescent="0.25">
      <c r="A36" s="188">
        <v>20</v>
      </c>
      <c r="B36" s="142" t="s">
        <v>49</v>
      </c>
      <c r="C36" s="169">
        <v>66.7</v>
      </c>
      <c r="D36" s="43">
        <v>182.5</v>
      </c>
      <c r="E36" s="43">
        <v>1.08</v>
      </c>
      <c r="F36" s="43">
        <f t="shared" ref="F36:F38" si="11">D36</f>
        <v>182.5</v>
      </c>
      <c r="G36" s="43">
        <v>181.7</v>
      </c>
      <c r="H36" s="43">
        <f>(D36-G36)*10000*C36/1000000</f>
        <v>0.53360000000000751</v>
      </c>
      <c r="I36" s="43">
        <f>E36-H36</f>
        <v>0.54639999999999256</v>
      </c>
      <c r="J36" s="43">
        <v>0.01</v>
      </c>
      <c r="K36" s="43">
        <f t="shared" ref="K36" si="12">J36</f>
        <v>0.01</v>
      </c>
      <c r="L36" s="156">
        <f t="shared" ref="L36:L38" si="13">I36*100/E36</f>
        <v>50.592592592591899</v>
      </c>
      <c r="M36" s="190">
        <v>0.04</v>
      </c>
      <c r="N36" s="146"/>
    </row>
    <row r="37" spans="1:14" s="115" customFormat="1" ht="14.1" customHeight="1" x14ac:dyDescent="0.25">
      <c r="A37" s="188">
        <v>21</v>
      </c>
      <c r="B37" s="142" t="s">
        <v>50</v>
      </c>
      <c r="C37" s="169">
        <v>62.8</v>
      </c>
      <c r="D37" s="43">
        <v>177</v>
      </c>
      <c r="E37" s="43">
        <v>1.41</v>
      </c>
      <c r="F37" s="43">
        <f t="shared" si="11"/>
        <v>177</v>
      </c>
      <c r="G37" s="43">
        <v>176.15</v>
      </c>
      <c r="H37" s="43">
        <f>(D37-G37)*10000*C37/1000000</f>
        <v>0.53379999999999639</v>
      </c>
      <c r="I37" s="43">
        <f>E37-H37</f>
        <v>0.87620000000000353</v>
      </c>
      <c r="J37" s="43">
        <v>0.01</v>
      </c>
      <c r="K37" s="43">
        <f>J37</f>
        <v>0.01</v>
      </c>
      <c r="L37" s="156">
        <f t="shared" si="13"/>
        <v>62.141843971631467</v>
      </c>
      <c r="M37" s="190">
        <v>0.05</v>
      </c>
      <c r="N37" s="146"/>
    </row>
    <row r="38" spans="1:14" s="115" customFormat="1" ht="14.1" customHeight="1" x14ac:dyDescent="0.25">
      <c r="A38" s="188">
        <v>22</v>
      </c>
      <c r="B38" s="142" t="s">
        <v>51</v>
      </c>
      <c r="C38" s="169">
        <v>56</v>
      </c>
      <c r="D38" s="43">
        <v>175.25</v>
      </c>
      <c r="E38" s="43">
        <v>1.17</v>
      </c>
      <c r="F38" s="43">
        <f t="shared" si="11"/>
        <v>175.25</v>
      </c>
      <c r="G38" s="43">
        <v>174.45</v>
      </c>
      <c r="H38" s="43">
        <f t="shared" ref="H38" si="14">(D38-G38)*10000*C38/1000000</f>
        <v>0.44800000000000634</v>
      </c>
      <c r="I38" s="43">
        <f>E38-H38</f>
        <v>0.72199999999999354</v>
      </c>
      <c r="J38" s="43">
        <v>0.02</v>
      </c>
      <c r="K38" s="43">
        <f>J38</f>
        <v>0.02</v>
      </c>
      <c r="L38" s="156">
        <f t="shared" si="13"/>
        <v>61.709401709401156</v>
      </c>
      <c r="M38" s="190">
        <v>0.06</v>
      </c>
      <c r="N38" s="146"/>
    </row>
    <row r="39" spans="1:14" s="115" customFormat="1" ht="14.1" customHeight="1" x14ac:dyDescent="0.25">
      <c r="A39" s="188"/>
      <c r="B39" s="152" t="s">
        <v>35</v>
      </c>
      <c r="C39" s="167"/>
      <c r="D39" s="43"/>
      <c r="E39" s="154">
        <f>SUM(E36:E38)</f>
        <v>3.66</v>
      </c>
      <c r="F39" s="154"/>
      <c r="G39" s="173" t="s">
        <v>52</v>
      </c>
      <c r="H39" s="154">
        <f>SUM(H36:H38)</f>
        <v>1.5154000000000103</v>
      </c>
      <c r="I39" s="154">
        <f>SUM(I36:I38)</f>
        <v>2.1445999999999898</v>
      </c>
      <c r="J39" s="154"/>
      <c r="K39" s="154"/>
      <c r="L39" s="160">
        <f>I39*100/E39</f>
        <v>58.595628415300268</v>
      </c>
      <c r="M39" s="154"/>
      <c r="N39" s="146"/>
    </row>
    <row r="40" spans="1:14" s="115" customFormat="1" ht="14.1" customHeight="1" x14ac:dyDescent="0.25">
      <c r="A40" s="188"/>
      <c r="B40" s="152" t="s">
        <v>53</v>
      </c>
      <c r="C40" s="167"/>
      <c r="D40" s="43"/>
      <c r="E40" s="43"/>
      <c r="F40" s="43"/>
      <c r="G40" s="174"/>
      <c r="H40" s="43"/>
      <c r="I40" s="43"/>
      <c r="J40" s="43"/>
      <c r="K40" s="43"/>
      <c r="L40" s="172"/>
      <c r="M40" s="43"/>
      <c r="N40" s="146"/>
    </row>
    <row r="41" spans="1:14" s="115" customFormat="1" ht="14.1" customHeight="1" x14ac:dyDescent="0.25">
      <c r="A41" s="188">
        <v>23</v>
      </c>
      <c r="B41" s="117" t="s">
        <v>54</v>
      </c>
      <c r="C41" s="193">
        <v>184</v>
      </c>
      <c r="D41" s="43">
        <v>212.5</v>
      </c>
      <c r="E41" s="43">
        <v>2.4700000000000002</v>
      </c>
      <c r="F41" s="43">
        <f t="shared" ref="F41:F45" si="15">D41</f>
        <v>212.5</v>
      </c>
      <c r="G41" s="43">
        <v>212.06</v>
      </c>
      <c r="H41" s="43">
        <v>0.72</v>
      </c>
      <c r="I41" s="43">
        <f>E41-H41</f>
        <v>1.7500000000000002</v>
      </c>
      <c r="J41" s="43">
        <v>0.15</v>
      </c>
      <c r="K41" s="43">
        <f t="shared" ref="K41:K43" si="16">J41</f>
        <v>0.15</v>
      </c>
      <c r="L41" s="156">
        <f t="shared" ref="L41:L50" si="17">I41*100/E41</f>
        <v>70.850202429149803</v>
      </c>
      <c r="M41" s="43">
        <v>0.1</v>
      </c>
      <c r="N41" s="146"/>
    </row>
    <row r="42" spans="1:14" s="115" customFormat="1" ht="14.1" customHeight="1" x14ac:dyDescent="0.25">
      <c r="A42" s="188">
        <v>24</v>
      </c>
      <c r="B42" s="117" t="s">
        <v>55</v>
      </c>
      <c r="C42" s="189">
        <v>53</v>
      </c>
      <c r="D42" s="43">
        <v>195.5</v>
      </c>
      <c r="E42" s="43">
        <v>0.61</v>
      </c>
      <c r="F42" s="43">
        <f t="shared" si="15"/>
        <v>195.5</v>
      </c>
      <c r="G42" s="43">
        <v>195.22</v>
      </c>
      <c r="H42" s="43">
        <v>0.17</v>
      </c>
      <c r="I42" s="43">
        <f>E42-H42</f>
        <v>0.43999999999999995</v>
      </c>
      <c r="J42" s="43">
        <v>0.1</v>
      </c>
      <c r="K42" s="43">
        <f>J42</f>
        <v>0.1</v>
      </c>
      <c r="L42" s="156">
        <f t="shared" si="17"/>
        <v>72.131147540983591</v>
      </c>
      <c r="M42" s="43">
        <v>0.15</v>
      </c>
      <c r="N42" s="146"/>
    </row>
    <row r="43" spans="1:14" s="115" customFormat="1" ht="14.1" customHeight="1" x14ac:dyDescent="0.25">
      <c r="A43" s="188">
        <v>25</v>
      </c>
      <c r="B43" s="117" t="s">
        <v>56</v>
      </c>
      <c r="C43" s="189">
        <v>159</v>
      </c>
      <c r="D43" s="43">
        <v>191.7</v>
      </c>
      <c r="E43" s="43">
        <v>1.74</v>
      </c>
      <c r="F43" s="43">
        <f t="shared" si="15"/>
        <v>191.7</v>
      </c>
      <c r="G43" s="43">
        <v>190.85</v>
      </c>
      <c r="H43" s="43">
        <v>1.17</v>
      </c>
      <c r="I43" s="43">
        <f>E43-H43</f>
        <v>0.57000000000000006</v>
      </c>
      <c r="J43" s="43">
        <v>0.06</v>
      </c>
      <c r="K43" s="43">
        <f t="shared" si="16"/>
        <v>0.06</v>
      </c>
      <c r="L43" s="156">
        <f>I43*100/E43</f>
        <v>32.758620689655174</v>
      </c>
      <c r="M43" s="43">
        <v>0.15</v>
      </c>
      <c r="N43" s="146"/>
    </row>
    <row r="44" spans="1:14" s="115" customFormat="1" ht="14.1" customHeight="1" x14ac:dyDescent="0.25">
      <c r="A44" s="188">
        <v>26</v>
      </c>
      <c r="B44" s="117" t="s">
        <v>57</v>
      </c>
      <c r="C44" s="189">
        <v>353</v>
      </c>
      <c r="D44" s="43">
        <v>189.5</v>
      </c>
      <c r="E44" s="43">
        <v>1.93</v>
      </c>
      <c r="F44" s="43">
        <f t="shared" si="15"/>
        <v>189.5</v>
      </c>
      <c r="G44" s="43">
        <v>189.49</v>
      </c>
      <c r="H44" s="43">
        <v>0.02</v>
      </c>
      <c r="I44" s="43">
        <f>E44-H44</f>
        <v>1.91</v>
      </c>
      <c r="J44" s="43">
        <v>0.25</v>
      </c>
      <c r="K44" s="43">
        <f>J44</f>
        <v>0.25</v>
      </c>
      <c r="L44" s="156">
        <f t="shared" si="17"/>
        <v>98.963730569948183</v>
      </c>
      <c r="M44" s="43">
        <v>0.2</v>
      </c>
      <c r="N44" s="146"/>
    </row>
    <row r="45" spans="1:14" s="115" customFormat="1" ht="14.1" customHeight="1" x14ac:dyDescent="0.25">
      <c r="A45" s="188">
        <v>27</v>
      </c>
      <c r="B45" s="117" t="s">
        <v>58</v>
      </c>
      <c r="C45" s="189">
        <v>55.5</v>
      </c>
      <c r="D45" s="43">
        <v>186</v>
      </c>
      <c r="E45" s="43">
        <v>1.07</v>
      </c>
      <c r="F45" s="43">
        <f t="shared" si="15"/>
        <v>186</v>
      </c>
      <c r="G45" s="43">
        <v>185.85</v>
      </c>
      <c r="H45" s="43">
        <v>0.08</v>
      </c>
      <c r="I45" s="43">
        <f>E45-H45</f>
        <v>0.9900000000000001</v>
      </c>
      <c r="J45" s="43">
        <v>0.3</v>
      </c>
      <c r="K45" s="43">
        <f t="shared" ref="K45:K50" si="18">J45</f>
        <v>0.3</v>
      </c>
      <c r="L45" s="156">
        <f t="shared" si="17"/>
        <v>92.523364485981318</v>
      </c>
      <c r="M45" s="43">
        <v>0.25</v>
      </c>
      <c r="N45" s="146"/>
    </row>
    <row r="46" spans="1:14" s="115" customFormat="1" ht="14.1" customHeight="1" x14ac:dyDescent="0.25">
      <c r="A46" s="192">
        <v>28</v>
      </c>
      <c r="B46" s="117" t="s">
        <v>59</v>
      </c>
      <c r="C46" s="189">
        <v>90</v>
      </c>
      <c r="D46" s="43">
        <v>182.4</v>
      </c>
      <c r="E46" s="43">
        <v>1.47</v>
      </c>
      <c r="F46" s="43">
        <f t="shared" ref="F46:F50" si="19">D46</f>
        <v>182.4</v>
      </c>
      <c r="G46" s="43">
        <v>182.35</v>
      </c>
      <c r="H46" s="43">
        <v>0.05</v>
      </c>
      <c r="I46" s="43">
        <f>E46-H46</f>
        <v>1.42</v>
      </c>
      <c r="J46" s="43">
        <v>0.3</v>
      </c>
      <c r="K46" s="43">
        <f>J46</f>
        <v>0.3</v>
      </c>
      <c r="L46" s="156">
        <v>38</v>
      </c>
      <c r="M46" s="43">
        <v>0.3</v>
      </c>
      <c r="N46" s="146"/>
    </row>
    <row r="47" spans="1:14" s="115" customFormat="1" ht="14.1" customHeight="1" x14ac:dyDescent="0.25">
      <c r="A47" s="171">
        <v>29</v>
      </c>
      <c r="B47" s="142" t="s">
        <v>60</v>
      </c>
      <c r="C47" s="169">
        <v>58</v>
      </c>
      <c r="D47" s="43">
        <v>173</v>
      </c>
      <c r="E47" s="43">
        <v>1.1299999999999999</v>
      </c>
      <c r="F47" s="43">
        <f t="shared" si="19"/>
        <v>173</v>
      </c>
      <c r="G47" s="43">
        <v>173.02</v>
      </c>
      <c r="H47" s="43">
        <f>(D47-G47)*10000*C47/1000000</f>
        <v>-1.1600000000005934E-2</v>
      </c>
      <c r="I47" s="43">
        <f>E47-H47</f>
        <v>1.1416000000000057</v>
      </c>
      <c r="J47" s="43">
        <v>0.4</v>
      </c>
      <c r="K47" s="43">
        <f>J47</f>
        <v>0.4</v>
      </c>
      <c r="L47" s="156">
        <f t="shared" si="17"/>
        <v>101.02654867256688</v>
      </c>
      <c r="M47" s="43">
        <v>0.35</v>
      </c>
      <c r="N47" s="146"/>
    </row>
    <row r="48" spans="1:14" s="115" customFormat="1" ht="14.1" customHeight="1" x14ac:dyDescent="0.25">
      <c r="A48" s="171">
        <v>30</v>
      </c>
      <c r="B48" s="117" t="s">
        <v>61</v>
      </c>
      <c r="C48" s="169">
        <v>68</v>
      </c>
      <c r="D48" s="43">
        <v>169</v>
      </c>
      <c r="E48" s="43">
        <v>1.2</v>
      </c>
      <c r="F48" s="43">
        <f t="shared" si="19"/>
        <v>169</v>
      </c>
      <c r="G48" s="43">
        <v>169</v>
      </c>
      <c r="H48" s="43">
        <f t="shared" ref="H48:H50" si="20">(D48-G48)*10000*C48/1000000</f>
        <v>0</v>
      </c>
      <c r="I48" s="43">
        <f>E48-H48</f>
        <v>1.2</v>
      </c>
      <c r="J48" s="43">
        <v>0.5</v>
      </c>
      <c r="K48" s="43">
        <f t="shared" si="18"/>
        <v>0.5</v>
      </c>
      <c r="L48" s="156">
        <f t="shared" si="17"/>
        <v>100</v>
      </c>
      <c r="M48" s="43">
        <v>0.4</v>
      </c>
      <c r="N48" s="146"/>
    </row>
    <row r="49" spans="1:27" s="115" customFormat="1" ht="14.1" customHeight="1" x14ac:dyDescent="0.25">
      <c r="A49" s="171">
        <v>31</v>
      </c>
      <c r="B49" s="142" t="s">
        <v>62</v>
      </c>
      <c r="C49" s="169">
        <v>102</v>
      </c>
      <c r="D49" s="43">
        <v>163</v>
      </c>
      <c r="E49" s="43">
        <v>2.5</v>
      </c>
      <c r="F49" s="43">
        <f t="shared" si="19"/>
        <v>163</v>
      </c>
      <c r="G49" s="43">
        <v>163.05000000000001</v>
      </c>
      <c r="H49" s="43">
        <f t="shared" si="20"/>
        <v>-5.1000000000011599E-2</v>
      </c>
      <c r="I49" s="43">
        <f>E49-H49</f>
        <v>2.5510000000000117</v>
      </c>
      <c r="J49" s="43">
        <v>0.5</v>
      </c>
      <c r="K49" s="43">
        <f t="shared" si="18"/>
        <v>0.5</v>
      </c>
      <c r="L49" s="156">
        <f t="shared" si="17"/>
        <v>102.04000000000046</v>
      </c>
      <c r="M49" s="43">
        <v>0.45</v>
      </c>
      <c r="N49" s="146"/>
    </row>
    <row r="50" spans="1:27" s="115" customFormat="1" ht="14.1" customHeight="1" x14ac:dyDescent="0.25">
      <c r="A50" s="171">
        <v>32</v>
      </c>
      <c r="B50" s="142" t="s">
        <v>63</v>
      </c>
      <c r="C50" s="169">
        <v>78</v>
      </c>
      <c r="D50" s="43">
        <v>160.1</v>
      </c>
      <c r="E50" s="43">
        <v>1.28</v>
      </c>
      <c r="F50" s="43">
        <f t="shared" si="19"/>
        <v>160.1</v>
      </c>
      <c r="G50" s="43">
        <v>160.1</v>
      </c>
      <c r="H50" s="43">
        <f t="shared" si="20"/>
        <v>0</v>
      </c>
      <c r="I50" s="43">
        <f>E50-H50</f>
        <v>1.28</v>
      </c>
      <c r="J50" s="43">
        <v>0.6</v>
      </c>
      <c r="K50" s="43">
        <f t="shared" si="18"/>
        <v>0.6</v>
      </c>
      <c r="L50" s="156">
        <f t="shared" si="17"/>
        <v>100</v>
      </c>
      <c r="M50" s="43">
        <v>0.5</v>
      </c>
      <c r="N50" s="146"/>
    </row>
    <row r="51" spans="1:27" s="115" customFormat="1" ht="14.1" customHeight="1" x14ac:dyDescent="0.25">
      <c r="A51" s="171"/>
      <c r="B51" s="152" t="s">
        <v>35</v>
      </c>
      <c r="C51" s="167"/>
      <c r="D51" s="43"/>
      <c r="E51" s="154">
        <f>SUM(E41:E50)</f>
        <v>15.4</v>
      </c>
      <c r="F51" s="154"/>
      <c r="G51" s="173"/>
      <c r="H51" s="154">
        <f>SUM(H41:H50)</f>
        <v>2.1473999999999824</v>
      </c>
      <c r="I51" s="154">
        <f>SUM(I41:I50)</f>
        <v>13.252600000000017</v>
      </c>
      <c r="J51" s="154"/>
      <c r="K51" s="195"/>
      <c r="L51" s="160">
        <f>I51*100/E51</f>
        <v>86.055844155844269</v>
      </c>
      <c r="M51" s="195"/>
      <c r="N51" s="146"/>
    </row>
    <row r="52" spans="1:27" s="115" customFormat="1" ht="14.1" customHeight="1" x14ac:dyDescent="0.25">
      <c r="A52" s="171"/>
      <c r="B52" s="152" t="s">
        <v>64</v>
      </c>
      <c r="C52" s="167"/>
      <c r="D52" s="169"/>
      <c r="E52" s="43"/>
      <c r="F52" s="193"/>
      <c r="G52" s="196"/>
      <c r="H52" s="193"/>
      <c r="I52" s="193"/>
      <c r="J52" s="169"/>
      <c r="K52" s="169"/>
      <c r="L52" s="197"/>
      <c r="M52" s="169"/>
      <c r="N52" s="146"/>
    </row>
    <row r="53" spans="1:27" s="115" customFormat="1" ht="14.1" customHeight="1" x14ac:dyDescent="0.25">
      <c r="A53" s="171">
        <v>33</v>
      </c>
      <c r="B53" s="117" t="s">
        <v>65</v>
      </c>
      <c r="C53" s="189">
        <v>73.430000000000007</v>
      </c>
      <c r="D53" s="43">
        <v>217.9</v>
      </c>
      <c r="E53" s="43">
        <v>1.1200000000000001</v>
      </c>
      <c r="F53" s="43">
        <f t="shared" ref="F53:F64" si="21">D53</f>
        <v>217.9</v>
      </c>
      <c r="G53" s="43">
        <v>217.37</v>
      </c>
      <c r="H53" s="43">
        <v>0.36</v>
      </c>
      <c r="I53" s="43">
        <f>E53-H53</f>
        <v>0.76000000000000012</v>
      </c>
      <c r="J53" s="43">
        <v>0.05</v>
      </c>
      <c r="K53" s="43">
        <f>J53</f>
        <v>0.05</v>
      </c>
      <c r="L53" s="156">
        <f t="shared" ref="L53:L64" si="22">I53*100/E53</f>
        <v>67.857142857142861</v>
      </c>
      <c r="M53" s="43">
        <v>0.01</v>
      </c>
      <c r="N53" s="146"/>
    </row>
    <row r="54" spans="1:27" s="115" customFormat="1" ht="14.1" customHeight="1" x14ac:dyDescent="0.25">
      <c r="A54" s="171">
        <v>34</v>
      </c>
      <c r="B54" s="117" t="s">
        <v>66</v>
      </c>
      <c r="C54" s="189">
        <v>158</v>
      </c>
      <c r="D54" s="43">
        <v>211.5</v>
      </c>
      <c r="E54" s="43">
        <v>1.02</v>
      </c>
      <c r="F54" s="43">
        <f t="shared" si="21"/>
        <v>211.5</v>
      </c>
      <c r="G54" s="43">
        <v>210.95</v>
      </c>
      <c r="H54" s="43">
        <v>0.46</v>
      </c>
      <c r="I54" s="43">
        <f>E54-H54</f>
        <v>0.56000000000000005</v>
      </c>
      <c r="J54" s="43">
        <v>0.06</v>
      </c>
      <c r="K54" s="43">
        <f>J54</f>
        <v>0.06</v>
      </c>
      <c r="L54" s="156">
        <f t="shared" si="22"/>
        <v>54.901960784313729</v>
      </c>
      <c r="M54" s="43">
        <v>0.04</v>
      </c>
      <c r="N54" s="146"/>
    </row>
    <row r="55" spans="1:27" s="115" customFormat="1" ht="14.1" customHeight="1" x14ac:dyDescent="0.25">
      <c r="A55" s="163"/>
      <c r="B55" s="217"/>
      <c r="C55" s="252" t="s">
        <v>2</v>
      </c>
      <c r="D55" s="228"/>
      <c r="E55" s="228"/>
      <c r="F55" s="229" t="s">
        <v>3</v>
      </c>
      <c r="G55" s="229"/>
      <c r="H55" s="229"/>
      <c r="I55" s="229"/>
      <c r="J55" s="229"/>
      <c r="K55" s="229"/>
      <c r="L55" s="230" t="s">
        <v>4</v>
      </c>
      <c r="M55" s="231" t="s">
        <v>5</v>
      </c>
      <c r="N55" s="146"/>
    </row>
    <row r="56" spans="1:27" s="115" customFormat="1" ht="14.1" customHeight="1" x14ac:dyDescent="0.25">
      <c r="A56" s="191"/>
      <c r="B56" s="255" t="s">
        <v>6</v>
      </c>
      <c r="C56" s="253" t="s">
        <v>7</v>
      </c>
      <c r="D56" s="221" t="s">
        <v>8</v>
      </c>
      <c r="E56" s="232" t="s">
        <v>87</v>
      </c>
      <c r="F56" s="221" t="s">
        <v>10</v>
      </c>
      <c r="G56" s="208" t="s">
        <v>11</v>
      </c>
      <c r="H56" s="221" t="s">
        <v>12</v>
      </c>
      <c r="I56" s="208" t="s">
        <v>13</v>
      </c>
      <c r="J56" s="221" t="s">
        <v>14</v>
      </c>
      <c r="K56" s="230" t="s">
        <v>84</v>
      </c>
      <c r="L56" s="230"/>
      <c r="M56" s="231"/>
      <c r="N56" s="146"/>
    </row>
    <row r="57" spans="1:27" s="115" customFormat="1" ht="14.1" customHeight="1" x14ac:dyDescent="0.25">
      <c r="A57" s="191"/>
      <c r="B57" s="255"/>
      <c r="C57" s="254"/>
      <c r="D57" s="211"/>
      <c r="E57" s="233"/>
      <c r="F57" s="211" t="s">
        <v>16</v>
      </c>
      <c r="G57" s="223" t="s">
        <v>89</v>
      </c>
      <c r="H57" s="211" t="s">
        <v>88</v>
      </c>
      <c r="I57" s="223"/>
      <c r="J57" s="213" t="s">
        <v>19</v>
      </c>
      <c r="K57" s="230"/>
      <c r="L57" s="230"/>
      <c r="M57" s="231"/>
      <c r="N57" s="146"/>
    </row>
    <row r="58" spans="1:27" s="115" customFormat="1" ht="14.1" customHeight="1" x14ac:dyDescent="0.25">
      <c r="A58" s="191"/>
      <c r="B58" s="214"/>
      <c r="C58" s="254"/>
      <c r="D58" s="211"/>
      <c r="E58" s="233"/>
      <c r="F58" s="211" t="s">
        <v>17</v>
      </c>
      <c r="G58" s="223"/>
      <c r="H58" s="181"/>
      <c r="I58" s="220"/>
      <c r="J58" s="211"/>
      <c r="K58" s="230"/>
      <c r="L58" s="230"/>
      <c r="M58" s="231"/>
      <c r="N58" s="146"/>
    </row>
    <row r="59" spans="1:27" s="115" customFormat="1" ht="14.1" customHeight="1" x14ac:dyDescent="0.25">
      <c r="A59" s="165"/>
      <c r="B59" s="212"/>
      <c r="C59" s="120" t="s">
        <v>20</v>
      </c>
      <c r="D59" s="222" t="s">
        <v>21</v>
      </c>
      <c r="E59" s="234"/>
      <c r="F59" s="222" t="s">
        <v>21</v>
      </c>
      <c r="G59" s="224" t="s">
        <v>21</v>
      </c>
      <c r="H59" s="222" t="s">
        <v>22</v>
      </c>
      <c r="I59" s="224" t="s">
        <v>22</v>
      </c>
      <c r="J59" s="222" t="s">
        <v>23</v>
      </c>
      <c r="K59" s="230"/>
      <c r="L59" s="230"/>
      <c r="M59" s="231"/>
      <c r="N59" s="146"/>
    </row>
    <row r="60" spans="1:27" s="162" customFormat="1" ht="14.1" customHeight="1" x14ac:dyDescent="0.25">
      <c r="A60" s="163">
        <v>1</v>
      </c>
      <c r="B60" s="215">
        <v>2</v>
      </c>
      <c r="C60" s="215">
        <v>3</v>
      </c>
      <c r="D60" s="218">
        <v>4</v>
      </c>
      <c r="E60" s="215">
        <v>5</v>
      </c>
      <c r="F60" s="219">
        <v>6</v>
      </c>
      <c r="G60" s="215">
        <v>7</v>
      </c>
      <c r="H60" s="219">
        <v>8</v>
      </c>
      <c r="I60" s="215">
        <v>9</v>
      </c>
      <c r="J60" s="216">
        <v>10</v>
      </c>
      <c r="K60" s="215">
        <v>11</v>
      </c>
      <c r="L60" s="190">
        <v>12</v>
      </c>
      <c r="M60" s="190">
        <v>13</v>
      </c>
      <c r="N60" s="146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</row>
    <row r="61" spans="1:27" s="115" customFormat="1" ht="14.1" customHeight="1" x14ac:dyDescent="0.25">
      <c r="A61" s="171">
        <v>35</v>
      </c>
      <c r="B61" s="117" t="s">
        <v>67</v>
      </c>
      <c r="C61" s="189">
        <v>156.4</v>
      </c>
      <c r="D61" s="43">
        <v>189.2</v>
      </c>
      <c r="E61" s="43">
        <v>1.58</v>
      </c>
      <c r="F61" s="43">
        <f t="shared" si="21"/>
        <v>189.2</v>
      </c>
      <c r="G61" s="43">
        <v>188.3</v>
      </c>
      <c r="H61" s="43">
        <v>0.87</v>
      </c>
      <c r="I61" s="43">
        <f>E61-H61</f>
        <v>0.71000000000000008</v>
      </c>
      <c r="J61" s="43">
        <v>0.03</v>
      </c>
      <c r="K61" s="43">
        <f>J61</f>
        <v>0.03</v>
      </c>
      <c r="L61" s="156">
        <f t="shared" si="22"/>
        <v>44.936708860759502</v>
      </c>
      <c r="M61" s="43">
        <v>0.06</v>
      </c>
      <c r="N61" s="146"/>
    </row>
    <row r="62" spans="1:27" s="115" customFormat="1" ht="14.1" customHeight="1" x14ac:dyDescent="0.25">
      <c r="A62" s="171">
        <v>36</v>
      </c>
      <c r="B62" s="117" t="s">
        <v>68</v>
      </c>
      <c r="C62" s="189">
        <v>109.5</v>
      </c>
      <c r="D62" s="43">
        <v>184.5</v>
      </c>
      <c r="E62" s="43">
        <v>1.45</v>
      </c>
      <c r="F62" s="43">
        <f t="shared" si="21"/>
        <v>184.5</v>
      </c>
      <c r="G62" s="43">
        <v>184.12</v>
      </c>
      <c r="H62" s="43">
        <v>0.4</v>
      </c>
      <c r="I62" s="43">
        <f>E62-H62</f>
        <v>1.0499999999999998</v>
      </c>
      <c r="J62" s="43">
        <v>7.0000000000000007E-2</v>
      </c>
      <c r="K62" s="43">
        <f>J62</f>
        <v>7.0000000000000007E-2</v>
      </c>
      <c r="L62" s="156">
        <f t="shared" si="22"/>
        <v>72.41379310344827</v>
      </c>
      <c r="M62" s="43">
        <v>7.0000000000000007E-2</v>
      </c>
      <c r="N62" s="146"/>
    </row>
    <row r="63" spans="1:27" s="115" customFormat="1" ht="14.1" customHeight="1" x14ac:dyDescent="0.25">
      <c r="A63" s="171">
        <v>37</v>
      </c>
      <c r="B63" s="117" t="s">
        <v>69</v>
      </c>
      <c r="C63" s="169">
        <v>105</v>
      </c>
      <c r="D63" s="43">
        <v>182.6</v>
      </c>
      <c r="E63" s="43">
        <v>1.7</v>
      </c>
      <c r="F63" s="43">
        <f t="shared" si="21"/>
        <v>182.6</v>
      </c>
      <c r="G63" s="43" t="s">
        <v>37</v>
      </c>
      <c r="H63" s="43" t="s">
        <v>37</v>
      </c>
      <c r="I63" s="43" t="s">
        <v>37</v>
      </c>
      <c r="J63" s="43" t="s">
        <v>37</v>
      </c>
      <c r="K63" s="43" t="s">
        <v>37</v>
      </c>
      <c r="L63" s="156" t="s">
        <v>37</v>
      </c>
      <c r="M63" s="43">
        <v>0.08</v>
      </c>
      <c r="N63" s="146"/>
    </row>
    <row r="64" spans="1:27" s="115" customFormat="1" ht="14.1" customHeight="1" x14ac:dyDescent="0.25">
      <c r="A64" s="171">
        <v>38</v>
      </c>
      <c r="B64" s="142" t="s">
        <v>70</v>
      </c>
      <c r="C64" s="169">
        <v>124.8</v>
      </c>
      <c r="D64" s="43">
        <v>97.97</v>
      </c>
      <c r="E64" s="43">
        <v>2.5</v>
      </c>
      <c r="F64" s="43">
        <f t="shared" si="21"/>
        <v>97.97</v>
      </c>
      <c r="G64" s="43">
        <v>97.86</v>
      </c>
      <c r="H64" s="43">
        <f>(D64-G64)*10000*C64/1000000</f>
        <v>0.13727999999999929</v>
      </c>
      <c r="I64" s="43">
        <f>E64-H64</f>
        <v>2.3627200000000008</v>
      </c>
      <c r="J64" s="43">
        <v>0.15</v>
      </c>
      <c r="K64" s="43">
        <f>J64</f>
        <v>0.15</v>
      </c>
      <c r="L64" s="156">
        <f t="shared" si="22"/>
        <v>94.508800000000036</v>
      </c>
      <c r="M64" s="43">
        <v>0.15</v>
      </c>
      <c r="N64" s="146"/>
    </row>
    <row r="65" spans="1:14" s="115" customFormat="1" ht="14.1" customHeight="1" x14ac:dyDescent="0.25">
      <c r="A65" s="171"/>
      <c r="B65" s="152" t="s">
        <v>35</v>
      </c>
      <c r="C65" s="167"/>
      <c r="D65" s="153"/>
      <c r="E65" s="154">
        <f>E64+E62+E61+E54+E53</f>
        <v>7.6700000000000008</v>
      </c>
      <c r="F65" s="154"/>
      <c r="G65" s="173"/>
      <c r="H65" s="154">
        <f>H64+H62+H61+H54+H53</f>
        <v>2.227279999999999</v>
      </c>
      <c r="I65" s="154">
        <f>I64+I62+I61+I54+I53</f>
        <v>5.4427200000000013</v>
      </c>
      <c r="J65" s="154"/>
      <c r="K65" s="154"/>
      <c r="L65" s="160">
        <f>I65*100/E65</f>
        <v>70.961147327249037</v>
      </c>
      <c r="M65" s="154"/>
      <c r="N65" s="146"/>
    </row>
    <row r="66" spans="1:14" s="115" customFormat="1" ht="14.1" customHeight="1" x14ac:dyDescent="0.25">
      <c r="A66" s="171"/>
      <c r="B66" s="152" t="s">
        <v>71</v>
      </c>
      <c r="C66" s="167"/>
      <c r="D66" s="198"/>
      <c r="E66" s="199"/>
      <c r="F66" s="198"/>
      <c r="G66" s="200"/>
      <c r="H66" s="198"/>
      <c r="I66" s="198"/>
      <c r="J66" s="43"/>
      <c r="K66" s="198"/>
      <c r="L66" s="172"/>
      <c r="M66" s="198"/>
      <c r="N66" s="146"/>
    </row>
    <row r="67" spans="1:14" s="115" customFormat="1" ht="14.1" customHeight="1" x14ac:dyDescent="0.25">
      <c r="A67" s="171">
        <v>39</v>
      </c>
      <c r="B67" s="117" t="s">
        <v>72</v>
      </c>
      <c r="C67" s="201">
        <v>78</v>
      </c>
      <c r="D67" s="148">
        <v>174.5</v>
      </c>
      <c r="E67" s="148"/>
      <c r="F67" s="43"/>
      <c r="G67" s="149">
        <v>173.74</v>
      </c>
      <c r="H67" s="149">
        <v>0.59</v>
      </c>
      <c r="I67" s="149">
        <f t="shared" ref="I67" si="23">E67-H67</f>
        <v>-0.59</v>
      </c>
      <c r="J67" s="150">
        <v>0</v>
      </c>
      <c r="K67" s="150">
        <v>0</v>
      </c>
      <c r="L67" s="151" t="e">
        <f>I67/E67*100</f>
        <v>#DIV/0!</v>
      </c>
      <c r="M67" s="149">
        <v>0.02</v>
      </c>
      <c r="N67" s="182" t="s">
        <v>90</v>
      </c>
    </row>
    <row r="68" spans="1:14" ht="14.1" customHeight="1" x14ac:dyDescent="0.25">
      <c r="A68" s="171">
        <v>40</v>
      </c>
      <c r="B68" s="117" t="s">
        <v>73</v>
      </c>
      <c r="C68" s="189">
        <v>220</v>
      </c>
      <c r="D68" s="43">
        <v>168.8</v>
      </c>
      <c r="E68" s="43">
        <v>4.8</v>
      </c>
      <c r="F68" s="43">
        <f t="shared" ref="F67:F68" si="24">D68</f>
        <v>168.8</v>
      </c>
      <c r="G68" s="43">
        <v>168.46</v>
      </c>
      <c r="H68" s="43">
        <f>(D68-G68)*10000*C68/1000000</f>
        <v>0.74800000000000744</v>
      </c>
      <c r="I68" s="43">
        <f t="shared" ref="I68" si="25">E68-H68</f>
        <v>4.0519999999999925</v>
      </c>
      <c r="J68" s="43">
        <v>0</v>
      </c>
      <c r="K68" s="43">
        <f>J68</f>
        <v>0</v>
      </c>
      <c r="L68" s="156">
        <f t="shared" ref="L68" si="26">I68*100/E68</f>
        <v>84.416666666666515</v>
      </c>
      <c r="M68" s="43">
        <v>7.0000000000000007E-2</v>
      </c>
      <c r="N68" s="146"/>
    </row>
    <row r="69" spans="1:14" ht="14.1" customHeight="1" x14ac:dyDescent="0.25">
      <c r="A69" s="171"/>
      <c r="B69" s="152" t="s">
        <v>35</v>
      </c>
      <c r="C69" s="167"/>
      <c r="D69" s="153"/>
      <c r="E69" s="154">
        <f>SUM(E68:E68)</f>
        <v>4.8</v>
      </c>
      <c r="F69" s="154"/>
      <c r="G69" s="173"/>
      <c r="H69" s="154">
        <f>SUM(H68:H68)</f>
        <v>0.74800000000000744</v>
      </c>
      <c r="I69" s="154">
        <f>SUM(I68:I68)</f>
        <v>4.0519999999999925</v>
      </c>
      <c r="J69" s="155"/>
      <c r="K69" s="154"/>
      <c r="L69" s="160">
        <f>I69*100/E69</f>
        <v>84.416666666666515</v>
      </c>
      <c r="M69" s="154"/>
      <c r="N69" s="146"/>
    </row>
    <row r="70" spans="1:14" ht="14.1" customHeight="1" x14ac:dyDescent="0.25">
      <c r="A70" s="171"/>
      <c r="B70" s="152" t="s">
        <v>74</v>
      </c>
      <c r="C70" s="167"/>
      <c r="D70" s="43"/>
      <c r="E70" s="195"/>
      <c r="F70" s="195"/>
      <c r="G70" s="202"/>
      <c r="H70" s="195"/>
      <c r="I70" s="195"/>
      <c r="J70" s="195"/>
      <c r="K70" s="195"/>
      <c r="L70" s="203"/>
      <c r="M70" s="195"/>
      <c r="N70" s="146"/>
    </row>
    <row r="71" spans="1:14" x14ac:dyDescent="0.25">
      <c r="A71" s="171">
        <v>41</v>
      </c>
      <c r="B71" s="142" t="s">
        <v>75</v>
      </c>
      <c r="C71" s="169">
        <v>54.1</v>
      </c>
      <c r="D71" s="169">
        <v>152.5</v>
      </c>
      <c r="E71" s="169">
        <v>1.42</v>
      </c>
      <c r="F71" s="43">
        <f>D71</f>
        <v>152.5</v>
      </c>
      <c r="G71" s="169">
        <v>150.4</v>
      </c>
      <c r="H71" s="43">
        <f>(D71-G71)*10000*C71/1000000</f>
        <v>1.136099999999997</v>
      </c>
      <c r="I71" s="43">
        <f>E71-H71</f>
        <v>0.28390000000000293</v>
      </c>
      <c r="J71" s="169">
        <v>0</v>
      </c>
      <c r="K71" s="169">
        <f t="shared" ref="K71" si="27">J71</f>
        <v>0</v>
      </c>
      <c r="L71" s="156">
        <f t="shared" ref="L71:L73" si="28">I71*100/E71</f>
        <v>19.992957746479078</v>
      </c>
      <c r="M71" s="169">
        <v>0.05</v>
      </c>
      <c r="N71" s="185" t="s">
        <v>91</v>
      </c>
    </row>
    <row r="72" spans="1:14" x14ac:dyDescent="0.25">
      <c r="A72" s="171"/>
      <c r="B72" s="152" t="s">
        <v>76</v>
      </c>
      <c r="C72" s="167"/>
      <c r="D72" s="169"/>
      <c r="E72" s="169"/>
      <c r="F72" s="169"/>
      <c r="G72" s="204"/>
      <c r="H72" s="169"/>
      <c r="I72" s="43"/>
      <c r="J72" s="169"/>
      <c r="K72" s="169"/>
      <c r="L72" s="175"/>
      <c r="M72" s="169"/>
    </row>
    <row r="73" spans="1:14" x14ac:dyDescent="0.25">
      <c r="A73" s="171">
        <v>42</v>
      </c>
      <c r="B73" s="117" t="s">
        <v>77</v>
      </c>
      <c r="C73" s="43">
        <v>59.6</v>
      </c>
      <c r="D73" s="169">
        <v>159.87</v>
      </c>
      <c r="E73" s="169">
        <v>1.19</v>
      </c>
      <c r="F73" s="43">
        <f>D73</f>
        <v>159.87</v>
      </c>
      <c r="G73" s="169">
        <v>159.47</v>
      </c>
      <c r="H73" s="43">
        <f>(D73-G73)*10000*C73/1000000</f>
        <v>0.23840000000000341</v>
      </c>
      <c r="I73" s="43">
        <f>E73-H73</f>
        <v>0.95159999999999656</v>
      </c>
      <c r="J73" s="169">
        <v>0.01</v>
      </c>
      <c r="K73" s="169">
        <f>J73</f>
        <v>0.01</v>
      </c>
      <c r="L73" s="156">
        <f t="shared" si="28"/>
        <v>79.966386554621565</v>
      </c>
      <c r="M73" s="169">
        <v>0.01</v>
      </c>
    </row>
    <row r="74" spans="1:14" x14ac:dyDescent="0.25">
      <c r="A74" s="171"/>
      <c r="B74" s="152" t="s">
        <v>78</v>
      </c>
      <c r="C74" s="167"/>
      <c r="D74" s="169"/>
      <c r="E74" s="169"/>
      <c r="F74" s="169"/>
      <c r="G74" s="204"/>
      <c r="H74" s="169"/>
      <c r="I74" s="169"/>
      <c r="J74" s="169"/>
      <c r="K74" s="169"/>
      <c r="L74" s="176"/>
      <c r="M74" s="169"/>
    </row>
    <row r="75" spans="1:14" x14ac:dyDescent="0.25">
      <c r="A75" s="171">
        <v>43</v>
      </c>
      <c r="B75" s="142" t="s">
        <v>79</v>
      </c>
      <c r="C75" s="177">
        <v>135</v>
      </c>
      <c r="D75" s="177">
        <v>139.19999999999999</v>
      </c>
      <c r="E75" s="177"/>
      <c r="F75" s="177"/>
      <c r="G75" s="169"/>
      <c r="H75" s="169"/>
      <c r="I75" s="43"/>
      <c r="J75" s="206"/>
      <c r="K75" s="206"/>
      <c r="L75" s="169"/>
      <c r="M75" s="205">
        <v>0.06</v>
      </c>
    </row>
    <row r="76" spans="1:14" x14ac:dyDescent="0.25">
      <c r="A76" s="171"/>
      <c r="B76" s="207" t="s">
        <v>82</v>
      </c>
      <c r="C76" s="170"/>
      <c r="D76" s="43"/>
      <c r="E76" s="154">
        <f>E21+E29+E34+E39+E51+E65+E69+E71+E73</f>
        <v>107.254</v>
      </c>
      <c r="F76" s="154"/>
      <c r="G76" s="154"/>
      <c r="H76" s="154">
        <f>H21+H29+H34+H39+H51+H65+H69+H71+H73</f>
        <v>11.782428000000008</v>
      </c>
      <c r="I76" s="160">
        <f>I21+I29+I34+I39+I51+I65+I69+I71+I73</f>
        <v>95.471571999999981</v>
      </c>
      <c r="J76" s="154"/>
      <c r="K76" s="154"/>
      <c r="L76" s="154">
        <f>I76*100/E76</f>
        <v>89.014462863855869</v>
      </c>
      <c r="M76" s="195"/>
    </row>
    <row r="77" spans="1:14" x14ac:dyDescent="0.25">
      <c r="A77" s="178"/>
      <c r="B77" s="179" t="s">
        <v>83</v>
      </c>
      <c r="C77" s="164"/>
      <c r="D77" s="164"/>
      <c r="E77" s="164"/>
      <c r="F77" s="164"/>
      <c r="G77" s="164"/>
      <c r="H77" s="164"/>
      <c r="I77" s="164"/>
      <c r="J77" s="164"/>
      <c r="K77" s="164"/>
      <c r="L77" s="180"/>
      <c r="M77" s="181"/>
    </row>
    <row r="78" spans="1:14" x14ac:dyDescent="0.25">
      <c r="B78" s="114"/>
    </row>
  </sheetData>
  <mergeCells count="18">
    <mergeCell ref="C55:E55"/>
    <mergeCell ref="F55:K55"/>
    <mergeCell ref="L55:L59"/>
    <mergeCell ref="M55:M59"/>
    <mergeCell ref="B56:B57"/>
    <mergeCell ref="E56:E59"/>
    <mergeCell ref="K56:K59"/>
    <mergeCell ref="N4:N8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4"/>
  <sheetViews>
    <sheetView zoomScaleNormal="100" workbookViewId="0">
      <pane xSplit="13" ySplit="9" topLeftCell="N31" activePane="bottomRight" state="frozen"/>
      <selection pane="topRight" activeCell="N1" sqref="N1"/>
      <selection pane="bottomLeft" activeCell="A10" sqref="A10"/>
      <selection pane="bottomRight" activeCell="L73" sqref="L73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15" customWidth="1"/>
    <col min="8" max="8" width="6.42578125" style="115" customWidth="1"/>
    <col min="9" max="9" width="6" style="115" customWidth="1"/>
    <col min="10" max="10" width="5.140625" style="115" customWidth="1"/>
    <col min="11" max="11" width="4.7109375" style="115" customWidth="1"/>
    <col min="12" max="12" width="4.85546875" style="115" customWidth="1"/>
    <col min="13" max="13" width="6.5703125" style="115" customWidth="1"/>
    <col min="14" max="14" width="2" style="115" customWidth="1"/>
    <col min="15" max="24" width="9.140625" style="115"/>
  </cols>
  <sheetData>
    <row r="1" spans="1:15" ht="14.25" customHeight="1" x14ac:dyDescent="0.25">
      <c r="A1" s="1"/>
      <c r="B1" s="240" t="s">
        <v>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5" ht="12" customHeight="1" x14ac:dyDescent="0.25">
      <c r="A2" s="1"/>
      <c r="B2" s="240" t="s">
        <v>85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5" ht="10.5" customHeight="1" x14ac:dyDescent="0.25">
      <c r="A3" s="1"/>
      <c r="B3" s="241" t="str">
        <f>Лист1!B3</f>
        <v>станом на 17 грудня 2024р.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</row>
    <row r="4" spans="1:15" ht="12.75" customHeight="1" x14ac:dyDescent="0.25">
      <c r="A4" s="2"/>
      <c r="B4" s="3"/>
      <c r="C4" s="242" t="s">
        <v>2</v>
      </c>
      <c r="D4" s="243"/>
      <c r="E4" s="244"/>
      <c r="F4" s="245" t="s">
        <v>3</v>
      </c>
      <c r="G4" s="246"/>
      <c r="H4" s="247"/>
      <c r="I4" s="247"/>
      <c r="J4" s="247"/>
      <c r="K4" s="248"/>
      <c r="L4" s="237" t="s">
        <v>4</v>
      </c>
      <c r="M4" s="249" t="s">
        <v>5</v>
      </c>
      <c r="N4" s="235"/>
    </row>
    <row r="5" spans="1:15" x14ac:dyDescent="0.25">
      <c r="A5" s="4"/>
      <c r="B5" s="236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237" t="s">
        <v>84</v>
      </c>
      <c r="L5" s="238"/>
      <c r="M5" s="250"/>
      <c r="N5" s="235"/>
    </row>
    <row r="6" spans="1:15" x14ac:dyDescent="0.25">
      <c r="A6" s="4"/>
      <c r="B6" s="236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41" t="s">
        <v>19</v>
      </c>
      <c r="K6" s="238"/>
      <c r="L6" s="238"/>
      <c r="M6" s="250"/>
      <c r="N6" s="235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238"/>
      <c r="L7" s="238"/>
      <c r="M7" s="250"/>
      <c r="N7" s="235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239"/>
      <c r="L8" s="239"/>
      <c r="M8" s="251"/>
      <c r="N8" s="235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32">
        <v>13</v>
      </c>
      <c r="N9" s="133"/>
    </row>
    <row r="10" spans="1:15" ht="11.25" customHeight="1" x14ac:dyDescent="0.25">
      <c r="A10" s="20"/>
      <c r="B10" s="140" t="s">
        <v>24</v>
      </c>
      <c r="C10" s="139"/>
      <c r="D10" s="21"/>
      <c r="E10" s="21"/>
      <c r="F10" s="21"/>
      <c r="G10" s="21"/>
      <c r="H10" s="21"/>
      <c r="I10" s="21"/>
      <c r="J10" s="21"/>
      <c r="K10" s="21"/>
      <c r="L10" s="22"/>
      <c r="M10" s="124"/>
      <c r="N10" s="136"/>
    </row>
    <row r="11" spans="1:15" s="115" customFormat="1" ht="14.1" customHeight="1" x14ac:dyDescent="0.25">
      <c r="A11" s="24">
        <v>1</v>
      </c>
      <c r="B11" s="120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176.5</v>
      </c>
      <c r="H11" s="27">
        <f>Лист1!H11</f>
        <v>1.57897</v>
      </c>
      <c r="I11" s="27">
        <f>E11-H11</f>
        <v>6.6610300000000002</v>
      </c>
      <c r="J11" s="27">
        <f>Лист1!J11</f>
        <v>0.35</v>
      </c>
      <c r="K11" s="27">
        <f>J11</f>
        <v>0.35</v>
      </c>
      <c r="L11" s="28">
        <f t="shared" ref="L11:L20" si="0">I11*100/E11</f>
        <v>80.837742718446606</v>
      </c>
      <c r="M11" s="125">
        <v>0.35</v>
      </c>
      <c r="N11" s="134"/>
      <c r="O11" s="134">
        <f>G11-D11</f>
        <v>-0.5</v>
      </c>
    </row>
    <row r="12" spans="1:15" s="115" customFormat="1" ht="14.1" customHeight="1" x14ac:dyDescent="0.25">
      <c r="A12" s="24">
        <v>2</v>
      </c>
      <c r="B12" s="120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167.53</v>
      </c>
      <c r="H12" s="27">
        <f>Лист1!H12</f>
        <v>-3.6000000000001371E-2</v>
      </c>
      <c r="I12" s="27">
        <f t="shared" ref="I12:I20" si="2">E12-H12</f>
        <v>3.4760000000000013</v>
      </c>
      <c r="J12" s="27">
        <f>Лист1!J12</f>
        <v>0.51</v>
      </c>
      <c r="K12" s="27">
        <f t="shared" ref="K12:K20" si="3">J12</f>
        <v>0.51</v>
      </c>
      <c r="L12" s="28">
        <f t="shared" si="0"/>
        <v>101.04651162790702</v>
      </c>
      <c r="M12" s="125">
        <v>0.8</v>
      </c>
      <c r="N12" s="134"/>
      <c r="O12" s="134">
        <f t="shared" ref="O12:O62" si="4">G12-D12</f>
        <v>3.0000000000001137E-2</v>
      </c>
    </row>
    <row r="13" spans="1:15" s="115" customFormat="1" ht="14.1" customHeight="1" x14ac:dyDescent="0.25">
      <c r="A13" s="24">
        <v>3</v>
      </c>
      <c r="B13" s="122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164</v>
      </c>
      <c r="H13" s="27">
        <f>Лист1!H13</f>
        <v>0</v>
      </c>
      <c r="I13" s="27">
        <f t="shared" si="2"/>
        <v>1.5</v>
      </c>
      <c r="J13" s="27">
        <f>Лист1!J13</f>
        <v>1</v>
      </c>
      <c r="K13" s="27">
        <f>J13</f>
        <v>1</v>
      </c>
      <c r="L13" s="28">
        <f t="shared" si="0"/>
        <v>100</v>
      </c>
      <c r="M13" s="125">
        <v>0.95</v>
      </c>
      <c r="N13" s="134"/>
      <c r="O13" s="134">
        <f t="shared" si="4"/>
        <v>0</v>
      </c>
    </row>
    <row r="14" spans="1:15" s="115" customFormat="1" ht="14.1" customHeight="1" x14ac:dyDescent="0.25">
      <c r="A14" s="24">
        <v>4</v>
      </c>
      <c r="B14" s="122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157.41</v>
      </c>
      <c r="H14" s="27">
        <f>Лист1!H14</f>
        <v>0.48457800000001833</v>
      </c>
      <c r="I14" s="27">
        <f t="shared" si="2"/>
        <v>16.475421999999984</v>
      </c>
      <c r="J14" s="27">
        <f>Лист1!J14</f>
        <v>1.5</v>
      </c>
      <c r="K14" s="27">
        <f t="shared" si="3"/>
        <v>1.5</v>
      </c>
      <c r="L14" s="28">
        <f t="shared" si="0"/>
        <v>97.142818396226318</v>
      </c>
      <c r="M14" s="125">
        <v>1.5</v>
      </c>
      <c r="N14" s="134"/>
      <c r="O14" s="134">
        <f t="shared" si="4"/>
        <v>-9.0000000000003411E-2</v>
      </c>
    </row>
    <row r="15" spans="1:15" s="115" customFormat="1" ht="14.1" customHeight="1" x14ac:dyDescent="0.25">
      <c r="A15" s="24">
        <v>5</v>
      </c>
      <c r="B15" s="122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144.43</v>
      </c>
      <c r="H15" s="27">
        <f>Лист1!H15</f>
        <v>-4.9500000000001876E-2</v>
      </c>
      <c r="I15" s="27">
        <f t="shared" si="2"/>
        <v>2.4695000000000018</v>
      </c>
      <c r="J15" s="27">
        <f>Лист1!J15</f>
        <v>1.5</v>
      </c>
      <c r="K15" s="27">
        <f t="shared" si="3"/>
        <v>1.5</v>
      </c>
      <c r="L15" s="28">
        <f t="shared" si="0"/>
        <v>102.04545454545463</v>
      </c>
      <c r="M15" s="125">
        <v>1.7</v>
      </c>
      <c r="N15" s="134"/>
      <c r="O15" s="134">
        <f t="shared" si="4"/>
        <v>3.0000000000001137E-2</v>
      </c>
    </row>
    <row r="16" spans="1:15" s="115" customFormat="1" ht="14.1" customHeight="1" x14ac:dyDescent="0.25">
      <c r="A16" s="24">
        <v>6</v>
      </c>
      <c r="B16" s="122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142.75</v>
      </c>
      <c r="H16" s="27">
        <f>Лист1!H16</f>
        <v>0</v>
      </c>
      <c r="I16" s="27">
        <f t="shared" si="2"/>
        <v>1.56</v>
      </c>
      <c r="J16" s="27">
        <f>Лист1!J16</f>
        <v>1.5</v>
      </c>
      <c r="K16" s="27">
        <f t="shared" si="3"/>
        <v>1.5</v>
      </c>
      <c r="L16" s="28">
        <f t="shared" si="0"/>
        <v>100</v>
      </c>
      <c r="M16" s="125">
        <v>1.8</v>
      </c>
      <c r="N16" s="134"/>
      <c r="O16" s="134">
        <f t="shared" si="4"/>
        <v>0</v>
      </c>
    </row>
    <row r="17" spans="1:15" s="115" customFormat="1" ht="14.1" customHeight="1" x14ac:dyDescent="0.25">
      <c r="A17" s="24">
        <v>7</v>
      </c>
      <c r="B17" s="120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131.54</v>
      </c>
      <c r="H17" s="27">
        <f>Лист1!H17</f>
        <v>0.19620000000000742</v>
      </c>
      <c r="I17" s="27">
        <f t="shared" si="2"/>
        <v>3.0737999999999928</v>
      </c>
      <c r="J17" s="27">
        <f>Лист1!J17</f>
        <v>2.85</v>
      </c>
      <c r="K17" s="27">
        <f t="shared" si="3"/>
        <v>2.85</v>
      </c>
      <c r="L17" s="28">
        <f t="shared" si="0"/>
        <v>93.999999999999773</v>
      </c>
      <c r="M17" s="125">
        <v>2.25</v>
      </c>
      <c r="N17" s="134"/>
      <c r="O17" s="134">
        <f t="shared" si="4"/>
        <v>-6.0000000000002274E-2</v>
      </c>
    </row>
    <row r="18" spans="1:15" s="115" customFormat="1" ht="14.1" customHeight="1" x14ac:dyDescent="0.25">
      <c r="A18" s="24">
        <v>8</v>
      </c>
      <c r="B18" s="123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127.27</v>
      </c>
      <c r="H18" s="27">
        <f>Лист1!H18</f>
        <v>9.100000000000677E-2</v>
      </c>
      <c r="I18" s="27">
        <f t="shared" si="2"/>
        <v>1.6589999999999931</v>
      </c>
      <c r="J18" s="27">
        <f>Лист1!J18</f>
        <v>4.78</v>
      </c>
      <c r="K18" s="27">
        <f t="shared" si="3"/>
        <v>4.78</v>
      </c>
      <c r="L18" s="28">
        <f t="shared" si="0"/>
        <v>94.799999999999613</v>
      </c>
      <c r="M18" s="125">
        <v>2.2999999999999998</v>
      </c>
      <c r="N18" s="134"/>
      <c r="O18" s="134">
        <f t="shared" si="4"/>
        <v>-0.13000000000000966</v>
      </c>
    </row>
    <row r="19" spans="1:15" s="115" customFormat="1" x14ac:dyDescent="0.25">
      <c r="A19" s="24">
        <v>9</v>
      </c>
      <c r="B19" s="117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113.87</v>
      </c>
      <c r="H19" s="27">
        <f>Лист1!H19</f>
        <v>0.19140000000000726</v>
      </c>
      <c r="I19" s="27">
        <f t="shared" si="2"/>
        <v>15.508599999999992</v>
      </c>
      <c r="J19" s="27">
        <f>Лист1!J19</f>
        <v>3.1</v>
      </c>
      <c r="K19" s="27">
        <f>J19</f>
        <v>3.1</v>
      </c>
      <c r="L19" s="28">
        <f t="shared" si="0"/>
        <v>98.780891719745171</v>
      </c>
      <c r="M19" s="125">
        <v>2.4500000000000002</v>
      </c>
      <c r="N19" s="134"/>
      <c r="O19" s="134">
        <f t="shared" si="4"/>
        <v>-3.0000000000001137E-2</v>
      </c>
    </row>
    <row r="20" spans="1:15" s="115" customFormat="1" ht="24.75" x14ac:dyDescent="0.25">
      <c r="A20" s="24">
        <v>10</v>
      </c>
      <c r="B20" s="117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99.81</v>
      </c>
      <c r="H20" s="27">
        <f>Лист1!H20</f>
        <v>0</v>
      </c>
      <c r="I20" s="27">
        <f t="shared" si="2"/>
        <v>3.75</v>
      </c>
      <c r="J20" s="27">
        <f>Лист1!J20</f>
        <v>3.6</v>
      </c>
      <c r="K20" s="27">
        <f t="shared" si="3"/>
        <v>3.6</v>
      </c>
      <c r="L20" s="28">
        <f t="shared" si="0"/>
        <v>100</v>
      </c>
      <c r="M20" s="125">
        <v>2.5</v>
      </c>
      <c r="N20" s="134"/>
      <c r="O20" s="134">
        <f t="shared" si="4"/>
        <v>0</v>
      </c>
    </row>
    <row r="21" spans="1:15" s="115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2.4566480000000364</v>
      </c>
      <c r="I21" s="38">
        <f>SUM(I11:I20)</f>
        <v>56.133351999999967</v>
      </c>
      <c r="J21" s="37"/>
      <c r="K21" s="37"/>
      <c r="L21" s="145">
        <f>I21*100/E21</f>
        <v>95.807052398020076</v>
      </c>
      <c r="M21" s="126"/>
      <c r="N21" s="134"/>
      <c r="O21" s="134">
        <f t="shared" si="4"/>
        <v>0</v>
      </c>
    </row>
    <row r="22" spans="1:15" s="115" customFormat="1" x14ac:dyDescent="0.25">
      <c r="A22" s="24"/>
      <c r="B22" s="138" t="s">
        <v>36</v>
      </c>
      <c r="C22" s="45"/>
      <c r="D22" s="46"/>
      <c r="E22" s="46"/>
      <c r="F22" s="46"/>
      <c r="G22" s="47"/>
      <c r="H22" s="46"/>
      <c r="I22" s="48"/>
      <c r="J22" s="48"/>
      <c r="K22" s="48"/>
      <c r="L22" s="49"/>
      <c r="M22" s="125"/>
      <c r="N22" s="134"/>
      <c r="O22" s="134">
        <f t="shared" si="4"/>
        <v>0</v>
      </c>
    </row>
    <row r="23" spans="1:15" s="115" customFormat="1" ht="14.1" customHeight="1" x14ac:dyDescent="0.25">
      <c r="A23" s="50">
        <v>16</v>
      </c>
      <c r="B23" s="32" t="s">
        <v>38</v>
      </c>
      <c r="C23" s="52">
        <v>137</v>
      </c>
      <c r="D23" s="27">
        <v>191.61</v>
      </c>
      <c r="E23" s="27">
        <v>1.4</v>
      </c>
      <c r="F23" s="27">
        <f t="shared" ref="F23:F24" si="5">D23</f>
        <v>191.61</v>
      </c>
      <c r="G23" s="27">
        <f>Лист1!G23</f>
        <v>191.2</v>
      </c>
      <c r="H23" s="27">
        <f>Лист1!H23</f>
        <v>0.60399999999999987</v>
      </c>
      <c r="I23" s="27">
        <f>E23-H23</f>
        <v>0.79600000000000004</v>
      </c>
      <c r="J23" s="27">
        <f>Лист1!J23</f>
        <v>0.15</v>
      </c>
      <c r="K23" s="27">
        <f>J23</f>
        <v>0.15</v>
      </c>
      <c r="L23" s="28">
        <f>I23*100/E23</f>
        <v>56.857142857142868</v>
      </c>
      <c r="M23" s="125">
        <v>0.15</v>
      </c>
      <c r="N23" s="134"/>
      <c r="O23" s="134">
        <f t="shared" si="4"/>
        <v>-0.41000000000002501</v>
      </c>
    </row>
    <row r="24" spans="1:15" s="115" customFormat="1" ht="14.1" customHeight="1" x14ac:dyDescent="0.25">
      <c r="A24" s="50">
        <v>17</v>
      </c>
      <c r="B24" s="32" t="s">
        <v>39</v>
      </c>
      <c r="C24" s="52">
        <v>88</v>
      </c>
      <c r="D24" s="27">
        <v>203</v>
      </c>
      <c r="E24" s="27">
        <v>1.3</v>
      </c>
      <c r="F24" s="27">
        <f t="shared" si="5"/>
        <v>203</v>
      </c>
      <c r="G24" s="27">
        <f>Лист1!G24</f>
        <v>202.7</v>
      </c>
      <c r="H24" s="27">
        <f>Лист1!H24</f>
        <v>0.15000000000000013</v>
      </c>
      <c r="I24" s="27">
        <f>E24-H24</f>
        <v>1.1499999999999999</v>
      </c>
      <c r="J24" s="27">
        <f>Лист1!J24</f>
        <v>0.01</v>
      </c>
      <c r="K24" s="27">
        <f>J24</f>
        <v>0.01</v>
      </c>
      <c r="L24" s="28">
        <f>I24*100/E24</f>
        <v>88.461538461538453</v>
      </c>
      <c r="M24" s="125">
        <v>0.02</v>
      </c>
      <c r="N24" s="134"/>
      <c r="O24" s="134">
        <f t="shared" si="4"/>
        <v>-0.30000000000001137</v>
      </c>
    </row>
    <row r="25" spans="1:15" s="115" customFormat="1" ht="14.1" customHeight="1" x14ac:dyDescent="0.25">
      <c r="A25" s="24">
        <v>19</v>
      </c>
      <c r="B25" s="25" t="s">
        <v>40</v>
      </c>
      <c r="C25" s="26">
        <v>234</v>
      </c>
      <c r="D25" s="51">
        <v>182.5</v>
      </c>
      <c r="E25" s="51">
        <v>3.93</v>
      </c>
      <c r="F25" s="27">
        <f t="shared" ref="F25:F28" si="6">D25</f>
        <v>182.5</v>
      </c>
      <c r="G25" s="27">
        <f>Лист1!G25</f>
        <v>182.52</v>
      </c>
      <c r="H25" s="27">
        <f>Лист1!H25</f>
        <v>-4.6800000000023947E-2</v>
      </c>
      <c r="I25" s="27">
        <f>E25-H25</f>
        <v>3.9768000000000243</v>
      </c>
      <c r="J25" s="27">
        <f>Лист1!J25</f>
        <v>0.16</v>
      </c>
      <c r="K25" s="27">
        <f>J25</f>
        <v>0.16</v>
      </c>
      <c r="L25" s="28">
        <f t="shared" ref="L25:L27" si="7">I25*100/E25</f>
        <v>101.19083969465711</v>
      </c>
      <c r="M25" s="125">
        <v>0.21</v>
      </c>
      <c r="N25" s="134"/>
      <c r="O25" s="134">
        <f t="shared" si="4"/>
        <v>2.0000000000010232E-2</v>
      </c>
    </row>
    <row r="26" spans="1:15" s="115" customFormat="1" ht="14.1" customHeight="1" x14ac:dyDescent="0.25">
      <c r="A26" s="24">
        <v>20</v>
      </c>
      <c r="B26" s="54" t="s">
        <v>41</v>
      </c>
      <c r="C26" s="55">
        <v>65</v>
      </c>
      <c r="D26" s="27">
        <v>192.5</v>
      </c>
      <c r="E26" s="27">
        <v>1.07</v>
      </c>
      <c r="F26" s="27">
        <f t="shared" si="6"/>
        <v>192.5</v>
      </c>
      <c r="G26" s="27">
        <f>Лист1!G26</f>
        <v>191.35</v>
      </c>
      <c r="H26" s="27">
        <f>Лист1!H26</f>
        <v>0.74750000000000361</v>
      </c>
      <c r="I26" s="27">
        <f>E26-H26</f>
        <v>0.32249999999999646</v>
      </c>
      <c r="J26" s="27">
        <f>Лист1!J26</f>
        <v>0.02</v>
      </c>
      <c r="K26" s="27">
        <f>J26</f>
        <v>0.02</v>
      </c>
      <c r="L26" s="28">
        <f t="shared" si="7"/>
        <v>30.140186915887515</v>
      </c>
      <c r="M26" s="125">
        <v>0.01</v>
      </c>
      <c r="N26" s="134"/>
      <c r="O26" s="134">
        <f t="shared" si="4"/>
        <v>-1.1500000000000057</v>
      </c>
    </row>
    <row r="27" spans="1:15" s="115" customFormat="1" ht="14.1" customHeight="1" x14ac:dyDescent="0.25">
      <c r="A27" s="24">
        <v>21</v>
      </c>
      <c r="B27" s="30" t="s">
        <v>42</v>
      </c>
      <c r="C27" s="31">
        <v>97</v>
      </c>
      <c r="D27" s="27">
        <v>179.1</v>
      </c>
      <c r="E27" s="27">
        <v>1.75</v>
      </c>
      <c r="F27" s="27">
        <f t="shared" si="6"/>
        <v>179.1</v>
      </c>
      <c r="G27" s="27">
        <f>Лист1!G27</f>
        <v>179.15</v>
      </c>
      <c r="H27" s="27">
        <f>Лист1!H27</f>
        <v>-4.8500000000011027E-2</v>
      </c>
      <c r="I27" s="27">
        <f>E27-H27</f>
        <v>1.7985000000000111</v>
      </c>
      <c r="J27" s="27">
        <f>Лист1!J27</f>
        <v>0.2</v>
      </c>
      <c r="K27" s="27">
        <f>J27</f>
        <v>0.2</v>
      </c>
      <c r="L27" s="28">
        <f t="shared" si="7"/>
        <v>102.7714285714292</v>
      </c>
      <c r="M27" s="125">
        <v>0.22</v>
      </c>
      <c r="N27" s="134"/>
      <c r="O27" s="134">
        <f t="shared" si="4"/>
        <v>5.0000000000011369E-2</v>
      </c>
    </row>
    <row r="28" spans="1:15" s="115" customFormat="1" ht="14.1" customHeight="1" x14ac:dyDescent="0.25">
      <c r="A28" s="24">
        <v>22</v>
      </c>
      <c r="B28" s="30" t="s">
        <v>43</v>
      </c>
      <c r="C28" s="56">
        <v>95</v>
      </c>
      <c r="D28" s="57">
        <v>174.03</v>
      </c>
      <c r="E28" s="57">
        <v>1.03</v>
      </c>
      <c r="F28" s="27">
        <f t="shared" si="6"/>
        <v>174.03</v>
      </c>
      <c r="G28" s="27">
        <f>Лист1!G28</f>
        <v>174.1</v>
      </c>
      <c r="H28" s="27">
        <f>Лист1!H28</f>
        <v>-6.6499999999993523E-2</v>
      </c>
      <c r="I28" s="27">
        <f>E28-H28</f>
        <v>1.0964999999999936</v>
      </c>
      <c r="J28" s="27">
        <f>Лист1!J28</f>
        <v>0.23</v>
      </c>
      <c r="K28" s="57">
        <f>J28</f>
        <v>0.23</v>
      </c>
      <c r="L28" s="28">
        <f>I28*100/E28</f>
        <v>106.45631067961102</v>
      </c>
      <c r="M28" s="125">
        <v>0.26</v>
      </c>
      <c r="N28" s="134"/>
      <c r="O28" s="134">
        <f t="shared" si="4"/>
        <v>6.9999999999993179E-2</v>
      </c>
    </row>
    <row r="29" spans="1:15" s="115" customFormat="1" ht="14.1" customHeight="1" x14ac:dyDescent="0.25">
      <c r="A29" s="24"/>
      <c r="B29" s="35" t="s">
        <v>35</v>
      </c>
      <c r="C29" s="58"/>
      <c r="D29" s="37"/>
      <c r="E29" s="38">
        <f>E23+E24+E25+E26+E27+E28</f>
        <v>10.48</v>
      </c>
      <c r="F29" s="38"/>
      <c r="G29" s="59"/>
      <c r="H29" s="38">
        <f>H23+H24+H25+H26+H27+H28</f>
        <v>1.339699999999975</v>
      </c>
      <c r="I29" s="38">
        <f>I23+I24+I25+I26+I27+I28</f>
        <v>9.1403000000000247</v>
      </c>
      <c r="J29" s="38"/>
      <c r="K29" s="38"/>
      <c r="L29" s="145">
        <f>I29*100/E29</f>
        <v>87.21660305343535</v>
      </c>
      <c r="M29" s="127"/>
      <c r="N29" s="134"/>
      <c r="O29" s="134">
        <f t="shared" si="4"/>
        <v>0</v>
      </c>
    </row>
    <row r="30" spans="1:15" s="115" customFormat="1" ht="14.1" customHeight="1" x14ac:dyDescent="0.25">
      <c r="A30" s="24"/>
      <c r="B30" s="60" t="s">
        <v>44</v>
      </c>
      <c r="C30" s="45"/>
      <c r="D30" s="61"/>
      <c r="E30" s="61"/>
      <c r="F30" s="61"/>
      <c r="G30" s="62"/>
      <c r="H30" s="61"/>
      <c r="I30" s="61"/>
      <c r="J30" s="48"/>
      <c r="K30" s="48"/>
      <c r="L30" s="63"/>
      <c r="M30" s="61"/>
      <c r="N30" s="134"/>
      <c r="O30" s="134">
        <f t="shared" si="4"/>
        <v>0</v>
      </c>
    </row>
    <row r="31" spans="1:15" s="115" customFormat="1" ht="14.1" customHeight="1" x14ac:dyDescent="0.25">
      <c r="A31" s="24">
        <v>23</v>
      </c>
      <c r="B31" s="120" t="s">
        <v>45</v>
      </c>
      <c r="C31" s="26">
        <v>57</v>
      </c>
      <c r="D31" s="51">
        <v>189.5</v>
      </c>
      <c r="E31" s="51">
        <v>1.19</v>
      </c>
      <c r="F31" s="27">
        <f t="shared" ref="F31:F33" si="8">D31</f>
        <v>189.5</v>
      </c>
      <c r="G31" s="51">
        <f>Лист1!G31</f>
        <v>189.51</v>
      </c>
      <c r="H31" s="27">
        <f>Лист1!H31</f>
        <v>-5.699999999994816E-3</v>
      </c>
      <c r="I31" s="27">
        <f>E31-H31</f>
        <v>1.1956999999999947</v>
      </c>
      <c r="J31" s="27">
        <f>Лист1!J31</f>
        <v>0.05</v>
      </c>
      <c r="K31" s="27">
        <f>J31</f>
        <v>0.05</v>
      </c>
      <c r="L31" s="28">
        <f t="shared" ref="L31:L33" si="9">I31*100/E31</f>
        <v>100.47899159663821</v>
      </c>
      <c r="M31" s="125">
        <v>0.05</v>
      </c>
      <c r="N31" s="134"/>
      <c r="O31" s="134">
        <f t="shared" si="4"/>
        <v>9.9999999999909051E-3</v>
      </c>
    </row>
    <row r="32" spans="1:15" s="115" customFormat="1" ht="14.1" customHeight="1" x14ac:dyDescent="0.25">
      <c r="A32" s="24">
        <v>24</v>
      </c>
      <c r="B32" s="54" t="s">
        <v>46</v>
      </c>
      <c r="C32" s="55">
        <v>104</v>
      </c>
      <c r="D32" s="27">
        <v>185.5</v>
      </c>
      <c r="E32" s="27">
        <v>1.83</v>
      </c>
      <c r="F32" s="27">
        <f t="shared" si="8"/>
        <v>185.5</v>
      </c>
      <c r="G32" s="51">
        <f>Лист1!G32</f>
        <v>185.52</v>
      </c>
      <c r="H32" s="27">
        <f>Лист1!H32</f>
        <v>-2.080000000001064E-2</v>
      </c>
      <c r="I32" s="27">
        <f>E32-H32</f>
        <v>1.8508000000000107</v>
      </c>
      <c r="J32" s="27">
        <f>Лист1!J32</f>
        <v>0.06</v>
      </c>
      <c r="K32" s="27">
        <f>J32</f>
        <v>0.06</v>
      </c>
      <c r="L32" s="28">
        <f t="shared" si="9"/>
        <v>101.1366120218585</v>
      </c>
      <c r="M32" s="125">
        <v>0.06</v>
      </c>
      <c r="N32" s="134"/>
      <c r="O32" s="134">
        <f t="shared" si="4"/>
        <v>2.0000000000010232E-2</v>
      </c>
    </row>
    <row r="33" spans="1:16" s="115" customFormat="1" ht="14.1" customHeight="1" x14ac:dyDescent="0.25">
      <c r="A33" s="24">
        <v>25</v>
      </c>
      <c r="B33" s="23" t="s">
        <v>47</v>
      </c>
      <c r="C33" s="56">
        <v>64</v>
      </c>
      <c r="D33" s="57">
        <v>180.6</v>
      </c>
      <c r="E33" s="57">
        <v>1.02</v>
      </c>
      <c r="F33" s="27">
        <f t="shared" si="8"/>
        <v>180.6</v>
      </c>
      <c r="G33" s="51">
        <f>Лист1!G33</f>
        <v>180.6</v>
      </c>
      <c r="H33" s="27">
        <f>Лист1!H33</f>
        <v>0</v>
      </c>
      <c r="I33" s="27">
        <f>E33-H33</f>
        <v>1.02</v>
      </c>
      <c r="J33" s="27">
        <f>Лист1!J33</f>
        <v>0.06</v>
      </c>
      <c r="K33" s="57">
        <f>J33</f>
        <v>0.06</v>
      </c>
      <c r="L33" s="28">
        <f t="shared" si="9"/>
        <v>100</v>
      </c>
      <c r="M33" s="125">
        <v>0.06</v>
      </c>
      <c r="N33" s="134"/>
      <c r="O33" s="134">
        <f t="shared" si="4"/>
        <v>0</v>
      </c>
      <c r="P33" s="115" t="s">
        <v>86</v>
      </c>
    </row>
    <row r="34" spans="1:16" s="115" customFormat="1" ht="14.1" customHeight="1" x14ac:dyDescent="0.25">
      <c r="A34" s="24"/>
      <c r="B34" s="35" t="s">
        <v>35</v>
      </c>
      <c r="C34" s="58"/>
      <c r="D34" s="37"/>
      <c r="E34" s="38">
        <f>SUM(E31:E33)</f>
        <v>4.04</v>
      </c>
      <c r="F34" s="38"/>
      <c r="G34" s="59"/>
      <c r="H34" s="38">
        <f>SUM(H31:H33)</f>
        <v>-2.6500000000005457E-2</v>
      </c>
      <c r="I34" s="38">
        <f>SUM(I31:I33)</f>
        <v>4.0665000000000049</v>
      </c>
      <c r="J34" s="38"/>
      <c r="K34" s="38"/>
      <c r="L34" s="145">
        <f>I34*100/E34</f>
        <v>100.65594059405953</v>
      </c>
      <c r="M34" s="127"/>
      <c r="N34" s="134"/>
      <c r="O34" s="134">
        <f t="shared" si="4"/>
        <v>0</v>
      </c>
    </row>
    <row r="35" spans="1:16" s="115" customFormat="1" ht="14.1" customHeight="1" x14ac:dyDescent="0.25">
      <c r="A35" s="24"/>
      <c r="B35" s="119" t="s">
        <v>48</v>
      </c>
      <c r="C35" s="45"/>
      <c r="D35" s="48"/>
      <c r="E35" s="48"/>
      <c r="F35" s="48"/>
      <c r="G35" s="64"/>
      <c r="H35" s="48"/>
      <c r="I35" s="48"/>
      <c r="J35" s="48"/>
      <c r="K35" s="42"/>
      <c r="L35" s="28"/>
      <c r="M35" s="125"/>
      <c r="N35" s="134"/>
      <c r="O35" s="134">
        <f t="shared" si="4"/>
        <v>0</v>
      </c>
    </row>
    <row r="36" spans="1:16" s="115" customFormat="1" ht="14.1" customHeight="1" x14ac:dyDescent="0.25">
      <c r="A36" s="24">
        <v>26</v>
      </c>
      <c r="B36" s="25" t="s">
        <v>49</v>
      </c>
      <c r="C36" s="26">
        <v>66.7</v>
      </c>
      <c r="D36" s="51">
        <v>182.5</v>
      </c>
      <c r="E36" s="51">
        <v>1.08</v>
      </c>
      <c r="F36" s="27">
        <f t="shared" ref="F36:F38" si="10">D36</f>
        <v>182.5</v>
      </c>
      <c r="G36" s="51">
        <f>Лист1!G36</f>
        <v>181.7</v>
      </c>
      <c r="H36" s="27">
        <f>Лист1!H36</f>
        <v>0.53360000000000751</v>
      </c>
      <c r="I36" s="27">
        <f>E36-H36</f>
        <v>0.54639999999999256</v>
      </c>
      <c r="J36" s="27">
        <f>Лист1!J36</f>
        <v>0.01</v>
      </c>
      <c r="K36" s="51">
        <f t="shared" ref="K36" si="11">J36</f>
        <v>0.01</v>
      </c>
      <c r="L36" s="28">
        <f t="shared" ref="L36:L38" si="12">I36*100/E36</f>
        <v>50.592592592591899</v>
      </c>
      <c r="M36" s="137">
        <v>0.04</v>
      </c>
      <c r="N36" s="134"/>
      <c r="O36" s="134">
        <f t="shared" si="4"/>
        <v>-0.80000000000001137</v>
      </c>
    </row>
    <row r="37" spans="1:16" s="115" customFormat="1" ht="14.1" customHeight="1" x14ac:dyDescent="0.25">
      <c r="A37" s="24">
        <v>27</v>
      </c>
      <c r="B37" s="54" t="s">
        <v>50</v>
      </c>
      <c r="C37" s="55">
        <v>62.8</v>
      </c>
      <c r="D37" s="27">
        <v>177</v>
      </c>
      <c r="E37" s="27">
        <v>1.41</v>
      </c>
      <c r="F37" s="27">
        <f t="shared" si="10"/>
        <v>177</v>
      </c>
      <c r="G37" s="51">
        <f>Лист1!G37</f>
        <v>176.15</v>
      </c>
      <c r="H37" s="27">
        <f>Лист1!H37</f>
        <v>0.53379999999999639</v>
      </c>
      <c r="I37" s="27">
        <f>E37-H37</f>
        <v>0.87620000000000353</v>
      </c>
      <c r="J37" s="27">
        <f>Лист1!J37</f>
        <v>0.01</v>
      </c>
      <c r="K37" s="51">
        <f>J37</f>
        <v>0.01</v>
      </c>
      <c r="L37" s="28">
        <f t="shared" si="12"/>
        <v>62.141843971631467</v>
      </c>
      <c r="M37" s="137">
        <v>0.05</v>
      </c>
      <c r="N37" s="134"/>
      <c r="O37" s="134">
        <f t="shared" si="4"/>
        <v>-0.84999999999999432</v>
      </c>
    </row>
    <row r="38" spans="1:16" s="115" customFormat="1" ht="14.1" customHeight="1" x14ac:dyDescent="0.25">
      <c r="A38" s="24">
        <v>28</v>
      </c>
      <c r="B38" s="30" t="s">
        <v>51</v>
      </c>
      <c r="C38" s="31">
        <v>56</v>
      </c>
      <c r="D38" s="57">
        <v>175.25</v>
      </c>
      <c r="E38" s="57">
        <v>1.17</v>
      </c>
      <c r="F38" s="27">
        <f t="shared" si="10"/>
        <v>175.25</v>
      </c>
      <c r="G38" s="51">
        <f>Лист1!G38</f>
        <v>174.45</v>
      </c>
      <c r="H38" s="27">
        <f>Лист1!H38</f>
        <v>0.44800000000000634</v>
      </c>
      <c r="I38" s="27">
        <f>E38-H38</f>
        <v>0.72199999999999354</v>
      </c>
      <c r="J38" s="27">
        <f>Лист1!J38</f>
        <v>0.02</v>
      </c>
      <c r="K38" s="51">
        <f>J38</f>
        <v>0.02</v>
      </c>
      <c r="L38" s="28">
        <f t="shared" si="12"/>
        <v>61.709401709401156</v>
      </c>
      <c r="M38" s="137">
        <v>0.06</v>
      </c>
      <c r="N38" s="134"/>
      <c r="O38" s="134">
        <f t="shared" si="4"/>
        <v>-0.80000000000001137</v>
      </c>
    </row>
    <row r="39" spans="1:16" s="115" customFormat="1" ht="14.1" customHeight="1" x14ac:dyDescent="0.25">
      <c r="A39" s="24"/>
      <c r="B39" s="35" t="s">
        <v>35</v>
      </c>
      <c r="C39" s="36"/>
      <c r="D39" s="27"/>
      <c r="E39" s="65">
        <f>SUM(E36:E38)</f>
        <v>3.66</v>
      </c>
      <c r="F39" s="66"/>
      <c r="G39" s="67" t="s">
        <v>52</v>
      </c>
      <c r="H39" s="65">
        <f>SUM(H36:H38)</f>
        <v>1.5154000000000103</v>
      </c>
      <c r="I39" s="65">
        <f>SUM(I36:I38)</f>
        <v>2.1445999999999898</v>
      </c>
      <c r="J39" s="38"/>
      <c r="K39" s="68"/>
      <c r="L39" s="145">
        <f>I39*100/E39</f>
        <v>58.595628415300268</v>
      </c>
      <c r="M39" s="69"/>
      <c r="N39" s="134"/>
      <c r="O39" s="134" t="e">
        <f t="shared" si="4"/>
        <v>#VALUE!</v>
      </c>
    </row>
    <row r="40" spans="1:16" s="115" customFormat="1" ht="14.1" customHeight="1" x14ac:dyDescent="0.25">
      <c r="A40" s="24"/>
      <c r="B40" s="118" t="s">
        <v>53</v>
      </c>
      <c r="C40" s="71"/>
      <c r="D40" s="48"/>
      <c r="E40" s="48"/>
      <c r="F40" s="48"/>
      <c r="G40" s="64"/>
      <c r="H40" s="48"/>
      <c r="I40" s="48"/>
      <c r="J40" s="48"/>
      <c r="K40" s="48"/>
      <c r="L40" s="49"/>
      <c r="M40" s="125"/>
      <c r="N40" s="134"/>
      <c r="O40" s="134">
        <f t="shared" si="4"/>
        <v>0</v>
      </c>
    </row>
    <row r="41" spans="1:16" s="115" customFormat="1" ht="14.1" customHeight="1" x14ac:dyDescent="0.25">
      <c r="A41" s="24">
        <v>29</v>
      </c>
      <c r="B41" s="72" t="s">
        <v>54</v>
      </c>
      <c r="C41" s="73">
        <v>184</v>
      </c>
      <c r="D41" s="74">
        <v>212.5</v>
      </c>
      <c r="E41" s="27">
        <v>2.4700000000000002</v>
      </c>
      <c r="F41" s="27">
        <f t="shared" ref="F41:F44" si="13">D41</f>
        <v>212.5</v>
      </c>
      <c r="G41" s="51">
        <f>Лист1!G41</f>
        <v>212.06</v>
      </c>
      <c r="H41" s="27">
        <f>Лист1!H41</f>
        <v>0.72</v>
      </c>
      <c r="I41" s="27">
        <f>E41-H41</f>
        <v>1.7500000000000002</v>
      </c>
      <c r="J41" s="27">
        <f>Лист1!J41</f>
        <v>0.15</v>
      </c>
      <c r="K41" s="27">
        <f t="shared" ref="K41:K43" si="14">J41</f>
        <v>0.15</v>
      </c>
      <c r="L41" s="28">
        <f t="shared" ref="L41:L50" si="15">I41*100/E41</f>
        <v>70.850202429149803</v>
      </c>
      <c r="M41" s="125">
        <v>0.1</v>
      </c>
      <c r="N41" s="134"/>
      <c r="O41" s="134">
        <f t="shared" si="4"/>
        <v>-0.43999999999999773</v>
      </c>
    </row>
    <row r="42" spans="1:16" s="115" customFormat="1" ht="14.1" customHeight="1" x14ac:dyDescent="0.25">
      <c r="A42" s="24">
        <v>30</v>
      </c>
      <c r="B42" s="72" t="s">
        <v>55</v>
      </c>
      <c r="C42" s="75">
        <v>53</v>
      </c>
      <c r="D42" s="74">
        <v>195.5</v>
      </c>
      <c r="E42" s="27">
        <v>1.3</v>
      </c>
      <c r="F42" s="27">
        <f t="shared" si="13"/>
        <v>195.5</v>
      </c>
      <c r="G42" s="51">
        <f>Лист1!G42</f>
        <v>195.22</v>
      </c>
      <c r="H42" s="27">
        <f>Лист1!H42</f>
        <v>0.17</v>
      </c>
      <c r="I42" s="27">
        <f t="shared" ref="I42:I50" si="16">E42-H42</f>
        <v>1.1300000000000001</v>
      </c>
      <c r="J42" s="27">
        <f>Лист1!J42</f>
        <v>0.1</v>
      </c>
      <c r="K42" s="27">
        <f>J42</f>
        <v>0.1</v>
      </c>
      <c r="L42" s="28">
        <f t="shared" si="15"/>
        <v>86.923076923076934</v>
      </c>
      <c r="M42" s="125">
        <v>0.15</v>
      </c>
      <c r="N42" s="134"/>
      <c r="O42" s="134">
        <f t="shared" si="4"/>
        <v>-0.28000000000000114</v>
      </c>
    </row>
    <row r="43" spans="1:16" s="115" customFormat="1" ht="14.1" customHeight="1" x14ac:dyDescent="0.25">
      <c r="A43" s="24">
        <v>31</v>
      </c>
      <c r="B43" s="72" t="s">
        <v>56</v>
      </c>
      <c r="C43" s="75">
        <v>159</v>
      </c>
      <c r="D43" s="74">
        <v>191.7</v>
      </c>
      <c r="E43" s="27">
        <v>1.74</v>
      </c>
      <c r="F43" s="27">
        <f t="shared" si="13"/>
        <v>191.7</v>
      </c>
      <c r="G43" s="51">
        <f>Лист1!G43</f>
        <v>190.85</v>
      </c>
      <c r="H43" s="27">
        <f>Лист1!H43</f>
        <v>1.17</v>
      </c>
      <c r="I43" s="27">
        <f t="shared" si="16"/>
        <v>0.57000000000000006</v>
      </c>
      <c r="J43" s="27">
        <f>Лист1!J43</f>
        <v>0.06</v>
      </c>
      <c r="K43" s="27">
        <f t="shared" si="14"/>
        <v>0.06</v>
      </c>
      <c r="L43" s="28">
        <f t="shared" si="15"/>
        <v>32.758620689655174</v>
      </c>
      <c r="M43" s="125">
        <v>0.15</v>
      </c>
      <c r="N43" s="134"/>
      <c r="O43" s="134">
        <f t="shared" si="4"/>
        <v>-0.84999999999999432</v>
      </c>
    </row>
    <row r="44" spans="1:16" s="115" customFormat="1" ht="14.1" customHeight="1" x14ac:dyDescent="0.25">
      <c r="A44" s="24">
        <v>32</v>
      </c>
      <c r="B44" s="72" t="s">
        <v>57</v>
      </c>
      <c r="C44" s="75">
        <v>353</v>
      </c>
      <c r="D44" s="74">
        <v>189.5</v>
      </c>
      <c r="E44" s="27">
        <v>1.93</v>
      </c>
      <c r="F44" s="27">
        <f t="shared" si="13"/>
        <v>189.5</v>
      </c>
      <c r="G44" s="51">
        <f>Лист1!G44</f>
        <v>189.49</v>
      </c>
      <c r="H44" s="27">
        <f>Лист1!H44</f>
        <v>0.02</v>
      </c>
      <c r="I44" s="27">
        <f t="shared" si="16"/>
        <v>1.91</v>
      </c>
      <c r="J44" s="27">
        <f>Лист1!J44</f>
        <v>0.25</v>
      </c>
      <c r="K44" s="27">
        <f>J44</f>
        <v>0.25</v>
      </c>
      <c r="L44" s="28">
        <f t="shared" si="15"/>
        <v>98.963730569948183</v>
      </c>
      <c r="M44" s="125">
        <v>0.2</v>
      </c>
      <c r="N44" s="134"/>
      <c r="O44" s="134">
        <f t="shared" si="4"/>
        <v>-9.9999999999909051E-3</v>
      </c>
    </row>
    <row r="45" spans="1:16" s="115" customFormat="1" ht="14.1" customHeight="1" x14ac:dyDescent="0.25">
      <c r="A45" s="108">
        <v>33</v>
      </c>
      <c r="B45" s="135" t="s">
        <v>58</v>
      </c>
      <c r="C45" s="75">
        <v>55.5</v>
      </c>
      <c r="D45" s="74">
        <v>186</v>
      </c>
      <c r="E45" s="51">
        <v>1.07</v>
      </c>
      <c r="F45" s="27">
        <f t="shared" ref="F45:F50" si="17">D45</f>
        <v>186</v>
      </c>
      <c r="G45" s="51">
        <f>Лист1!G45</f>
        <v>185.85</v>
      </c>
      <c r="H45" s="51">
        <f>Лист1!H45</f>
        <v>0.08</v>
      </c>
      <c r="I45" s="51">
        <f t="shared" si="16"/>
        <v>0.9900000000000001</v>
      </c>
      <c r="J45" s="51">
        <f>Лист1!J45</f>
        <v>0.3</v>
      </c>
      <c r="K45" s="51">
        <f t="shared" ref="K45:K50" si="18">J45</f>
        <v>0.3</v>
      </c>
      <c r="L45" s="143">
        <f t="shared" si="15"/>
        <v>92.523364485981318</v>
      </c>
      <c r="M45" s="144">
        <v>0.25</v>
      </c>
      <c r="N45" s="134"/>
      <c r="O45" s="134">
        <f t="shared" si="4"/>
        <v>-0.15000000000000568</v>
      </c>
    </row>
    <row r="46" spans="1:16" s="115" customFormat="1" ht="14.1" customHeight="1" x14ac:dyDescent="0.25">
      <c r="A46" s="24">
        <v>34</v>
      </c>
      <c r="B46" s="72" t="s">
        <v>59</v>
      </c>
      <c r="C46" s="75">
        <v>90</v>
      </c>
      <c r="D46" s="74">
        <v>182.4</v>
      </c>
      <c r="E46" s="27">
        <v>1.47</v>
      </c>
      <c r="F46" s="27">
        <f t="shared" si="17"/>
        <v>182.4</v>
      </c>
      <c r="G46" s="27">
        <f>Лист1!G46</f>
        <v>182.35</v>
      </c>
      <c r="H46" s="27">
        <f>Лист1!H46</f>
        <v>0.05</v>
      </c>
      <c r="I46" s="27">
        <f t="shared" si="16"/>
        <v>1.42</v>
      </c>
      <c r="J46" s="27">
        <f>Лист1!J46</f>
        <v>0.3</v>
      </c>
      <c r="K46" s="27">
        <f>J46</f>
        <v>0.3</v>
      </c>
      <c r="L46" s="28">
        <f t="shared" si="15"/>
        <v>96.598639455782319</v>
      </c>
      <c r="M46" s="125">
        <v>0.3</v>
      </c>
      <c r="N46" s="134"/>
      <c r="O46" s="134">
        <f t="shared" si="4"/>
        <v>-5.0000000000011369E-2</v>
      </c>
    </row>
    <row r="47" spans="1:16" s="115" customFormat="1" ht="14.1" customHeight="1" x14ac:dyDescent="0.25">
      <c r="A47" s="24">
        <v>35</v>
      </c>
      <c r="B47" s="25" t="s">
        <v>60</v>
      </c>
      <c r="C47" s="76">
        <v>58</v>
      </c>
      <c r="D47" s="51">
        <v>173</v>
      </c>
      <c r="E47" s="51">
        <v>1.1299999999999999</v>
      </c>
      <c r="F47" s="27">
        <f t="shared" si="17"/>
        <v>173</v>
      </c>
      <c r="G47" s="27">
        <f>Лист1!G47</f>
        <v>173.02</v>
      </c>
      <c r="H47" s="27">
        <f>Лист1!H47</f>
        <v>-1.1600000000005934E-2</v>
      </c>
      <c r="I47" s="27">
        <f t="shared" si="16"/>
        <v>1.1416000000000057</v>
      </c>
      <c r="J47" s="27">
        <f>Лист1!J47</f>
        <v>0.4</v>
      </c>
      <c r="K47" s="27">
        <f>J47</f>
        <v>0.4</v>
      </c>
      <c r="L47" s="28">
        <f t="shared" si="15"/>
        <v>101.02654867256688</v>
      </c>
      <c r="M47" s="125">
        <v>0.35</v>
      </c>
      <c r="N47" s="134"/>
      <c r="O47" s="134">
        <f t="shared" si="4"/>
        <v>2.0000000000010232E-2</v>
      </c>
    </row>
    <row r="48" spans="1:16" s="115" customFormat="1" ht="14.1" customHeight="1" x14ac:dyDescent="0.25">
      <c r="A48" s="24">
        <v>36</v>
      </c>
      <c r="B48" s="72" t="s">
        <v>61</v>
      </c>
      <c r="C48" s="29">
        <v>68</v>
      </c>
      <c r="D48" s="27">
        <v>169</v>
      </c>
      <c r="E48" s="27">
        <v>1.2</v>
      </c>
      <c r="F48" s="27">
        <f t="shared" si="17"/>
        <v>169</v>
      </c>
      <c r="G48" s="27">
        <f>Лист1!G48</f>
        <v>169</v>
      </c>
      <c r="H48" s="27">
        <f>Лист1!H48</f>
        <v>0</v>
      </c>
      <c r="I48" s="27">
        <f t="shared" si="16"/>
        <v>1.2</v>
      </c>
      <c r="J48" s="27">
        <f>Лист1!J48</f>
        <v>0.5</v>
      </c>
      <c r="K48" s="27">
        <f t="shared" si="18"/>
        <v>0.5</v>
      </c>
      <c r="L48" s="28">
        <f t="shared" si="15"/>
        <v>100</v>
      </c>
      <c r="M48" s="125">
        <v>0.4</v>
      </c>
      <c r="N48" s="134"/>
      <c r="O48" s="134">
        <f t="shared" si="4"/>
        <v>0</v>
      </c>
    </row>
    <row r="49" spans="1:15" s="115" customFormat="1" ht="14.1" customHeight="1" x14ac:dyDescent="0.25">
      <c r="A49" s="24">
        <v>37</v>
      </c>
      <c r="B49" s="122" t="s">
        <v>62</v>
      </c>
      <c r="C49" s="77">
        <v>102</v>
      </c>
      <c r="D49" s="27">
        <v>163</v>
      </c>
      <c r="E49" s="27">
        <v>2.5</v>
      </c>
      <c r="F49" s="27">
        <f t="shared" si="17"/>
        <v>163</v>
      </c>
      <c r="G49" s="27">
        <f>Лист1!G49</f>
        <v>163.05000000000001</v>
      </c>
      <c r="H49" s="27">
        <f>Лист1!H49</f>
        <v>-5.1000000000011599E-2</v>
      </c>
      <c r="I49" s="27">
        <f t="shared" si="16"/>
        <v>2.5510000000000117</v>
      </c>
      <c r="J49" s="27">
        <f>Лист1!J49</f>
        <v>0.5</v>
      </c>
      <c r="K49" s="27">
        <f t="shared" si="18"/>
        <v>0.5</v>
      </c>
      <c r="L49" s="28">
        <f t="shared" si="15"/>
        <v>102.04000000000046</v>
      </c>
      <c r="M49" s="125">
        <v>0.45</v>
      </c>
      <c r="N49" s="134"/>
      <c r="O49" s="134">
        <f t="shared" si="4"/>
        <v>5.0000000000011369E-2</v>
      </c>
    </row>
    <row r="50" spans="1:15" s="115" customFormat="1" ht="14.1" customHeight="1" x14ac:dyDescent="0.25">
      <c r="A50" s="24">
        <v>38</v>
      </c>
      <c r="B50" s="54" t="s">
        <v>63</v>
      </c>
      <c r="C50" s="55">
        <v>78</v>
      </c>
      <c r="D50" s="57">
        <v>160.1</v>
      </c>
      <c r="E50" s="57">
        <v>1.28</v>
      </c>
      <c r="F50" s="27">
        <f t="shared" si="17"/>
        <v>160.1</v>
      </c>
      <c r="G50" s="27">
        <f>Лист1!G50</f>
        <v>160.1</v>
      </c>
      <c r="H50" s="27">
        <f>Лист1!H50</f>
        <v>0</v>
      </c>
      <c r="I50" s="27">
        <f t="shared" si="16"/>
        <v>1.28</v>
      </c>
      <c r="J50" s="27">
        <f>Лист1!J50</f>
        <v>0.6</v>
      </c>
      <c r="K50" s="57">
        <f t="shared" si="18"/>
        <v>0.6</v>
      </c>
      <c r="L50" s="28">
        <f t="shared" si="15"/>
        <v>100</v>
      </c>
      <c r="M50" s="125">
        <v>0.5</v>
      </c>
      <c r="N50" s="134"/>
      <c r="O50" s="134">
        <f t="shared" si="4"/>
        <v>0</v>
      </c>
    </row>
    <row r="51" spans="1:15" s="115" customFormat="1" ht="14.1" customHeight="1" x14ac:dyDescent="0.25">
      <c r="A51" s="24"/>
      <c r="B51" s="35" t="s">
        <v>35</v>
      </c>
      <c r="C51" s="78"/>
      <c r="D51" s="57"/>
      <c r="E51" s="38">
        <f>E41+E42+E43+E44+E45+E46+E47+E48+E49+E50</f>
        <v>16.09</v>
      </c>
      <c r="F51" s="65"/>
      <c r="G51" s="59"/>
      <c r="H51" s="38">
        <f>H41+H42+H43+H44+H45+H46+H47+H48+H49+H50</f>
        <v>2.1473999999999824</v>
      </c>
      <c r="I51" s="38">
        <f>I41+I42+I43+I44+I45+I46+I47+I48+I49+I50</f>
        <v>13.942600000000018</v>
      </c>
      <c r="J51" s="38"/>
      <c r="K51" s="79"/>
      <c r="L51" s="145">
        <f>I51*100/E51</f>
        <v>86.653822249844737</v>
      </c>
      <c r="M51" s="128"/>
      <c r="N51" s="134"/>
      <c r="O51" s="134">
        <f t="shared" si="4"/>
        <v>0</v>
      </c>
    </row>
    <row r="52" spans="1:15" s="115" customFormat="1" ht="14.1" customHeight="1" x14ac:dyDescent="0.25">
      <c r="A52" s="24"/>
      <c r="B52" s="80" t="s">
        <v>64</v>
      </c>
      <c r="C52" s="81"/>
      <c r="D52" s="29"/>
      <c r="E52" s="48"/>
      <c r="F52" s="53"/>
      <c r="G52" s="82"/>
      <c r="H52" s="53"/>
      <c r="I52" s="53"/>
      <c r="J52" s="29"/>
      <c r="K52" s="29"/>
      <c r="L52" s="83"/>
      <c r="M52" s="129"/>
      <c r="N52" s="134"/>
      <c r="O52" s="134">
        <f t="shared" si="4"/>
        <v>0</v>
      </c>
    </row>
    <row r="53" spans="1:15" s="115" customFormat="1" ht="14.1" customHeight="1" x14ac:dyDescent="0.25">
      <c r="A53" s="24">
        <v>39</v>
      </c>
      <c r="B53" s="72" t="s">
        <v>65</v>
      </c>
      <c r="C53" s="34">
        <v>73.430000000000007</v>
      </c>
      <c r="D53" s="42">
        <v>217.9</v>
      </c>
      <c r="E53" s="27">
        <v>1.1200000000000001</v>
      </c>
      <c r="F53" s="27">
        <f t="shared" ref="F53:F58" si="19">D53</f>
        <v>217.9</v>
      </c>
      <c r="G53" s="27">
        <f>Лист1!G53</f>
        <v>217.37</v>
      </c>
      <c r="H53" s="27">
        <f>Лист1!H53</f>
        <v>0.36</v>
      </c>
      <c r="I53" s="27">
        <f>E53-H53</f>
        <v>0.76000000000000012</v>
      </c>
      <c r="J53" s="27">
        <f>Лист1!J53</f>
        <v>0.05</v>
      </c>
      <c r="K53" s="27">
        <f>J53</f>
        <v>0.05</v>
      </c>
      <c r="L53" s="28">
        <f t="shared" ref="L53:L58" si="20">I53*100/E53</f>
        <v>67.857142857142861</v>
      </c>
      <c r="M53" s="125">
        <v>0.01</v>
      </c>
      <c r="N53" s="134"/>
      <c r="O53" s="134">
        <f t="shared" si="4"/>
        <v>-0.53000000000000114</v>
      </c>
    </row>
    <row r="54" spans="1:15" s="115" customFormat="1" ht="14.1" customHeight="1" x14ac:dyDescent="0.25">
      <c r="A54" s="24">
        <v>40</v>
      </c>
      <c r="B54" s="72" t="s">
        <v>66</v>
      </c>
      <c r="C54" s="34">
        <v>158</v>
      </c>
      <c r="D54" s="42">
        <v>211.5</v>
      </c>
      <c r="E54" s="27">
        <v>2.21</v>
      </c>
      <c r="F54" s="27">
        <f t="shared" si="19"/>
        <v>211.5</v>
      </c>
      <c r="G54" s="27">
        <f>Лист1!G54</f>
        <v>210.95</v>
      </c>
      <c r="H54" s="27">
        <f>Лист1!H54</f>
        <v>0.46</v>
      </c>
      <c r="I54" s="27">
        <f>E54-H54</f>
        <v>1.75</v>
      </c>
      <c r="J54" s="27">
        <f>Лист1!J54</f>
        <v>0.06</v>
      </c>
      <c r="K54" s="27">
        <f>J54</f>
        <v>0.06</v>
      </c>
      <c r="L54" s="28">
        <f t="shared" si="20"/>
        <v>79.185520361990953</v>
      </c>
      <c r="M54" s="125">
        <v>0.04</v>
      </c>
      <c r="N54" s="134"/>
      <c r="O54" s="134">
        <f t="shared" si="4"/>
        <v>-0.55000000000001137</v>
      </c>
    </row>
    <row r="55" spans="1:15" s="115" customFormat="1" ht="14.1" customHeight="1" x14ac:dyDescent="0.25">
      <c r="A55" s="24">
        <v>41</v>
      </c>
      <c r="B55" s="72" t="s">
        <v>67</v>
      </c>
      <c r="C55" s="34">
        <v>156.4</v>
      </c>
      <c r="D55" s="42">
        <v>189.2</v>
      </c>
      <c r="E55" s="27">
        <v>1.58</v>
      </c>
      <c r="F55" s="27">
        <f t="shared" si="19"/>
        <v>189.2</v>
      </c>
      <c r="G55" s="27">
        <f>Лист1!G61</f>
        <v>188.3</v>
      </c>
      <c r="H55" s="27">
        <f>Лист1!H61</f>
        <v>0.87</v>
      </c>
      <c r="I55" s="27">
        <f>E55-H55</f>
        <v>0.71000000000000008</v>
      </c>
      <c r="J55" s="27">
        <f>Лист1!J61</f>
        <v>0.03</v>
      </c>
      <c r="K55" s="27">
        <f>J55</f>
        <v>0.03</v>
      </c>
      <c r="L55" s="28">
        <f t="shared" si="20"/>
        <v>44.936708860759502</v>
      </c>
      <c r="M55" s="125">
        <v>0.06</v>
      </c>
      <c r="N55" s="134"/>
      <c r="O55" s="134">
        <f t="shared" si="4"/>
        <v>-0.89999999999997726</v>
      </c>
    </row>
    <row r="56" spans="1:15" s="115" customFormat="1" ht="14.1" customHeight="1" x14ac:dyDescent="0.25">
      <c r="A56" s="24">
        <v>42</v>
      </c>
      <c r="B56" s="72" t="s">
        <v>68</v>
      </c>
      <c r="C56" s="34">
        <v>109.5</v>
      </c>
      <c r="D56" s="42">
        <v>184.5</v>
      </c>
      <c r="E56" s="27">
        <v>1.43</v>
      </c>
      <c r="F56" s="27">
        <f t="shared" si="19"/>
        <v>184.5</v>
      </c>
      <c r="G56" s="27">
        <f>Лист1!G62</f>
        <v>184.12</v>
      </c>
      <c r="H56" s="27">
        <f>Лист1!H62</f>
        <v>0.4</v>
      </c>
      <c r="I56" s="27">
        <f>E56-H56</f>
        <v>1.0299999999999998</v>
      </c>
      <c r="J56" s="27">
        <f>Лист1!J62</f>
        <v>7.0000000000000007E-2</v>
      </c>
      <c r="K56" s="27">
        <f>J56</f>
        <v>7.0000000000000007E-2</v>
      </c>
      <c r="L56" s="28">
        <f t="shared" si="20"/>
        <v>72.027972027972027</v>
      </c>
      <c r="M56" s="125">
        <v>7.0000000000000007E-2</v>
      </c>
      <c r="N56" s="134"/>
      <c r="O56" s="134">
        <f t="shared" si="4"/>
        <v>-0.37999999999999545</v>
      </c>
    </row>
    <row r="57" spans="1:15" s="115" customFormat="1" ht="14.1" customHeight="1" x14ac:dyDescent="0.25">
      <c r="A57" s="24">
        <v>43</v>
      </c>
      <c r="B57" s="135" t="s">
        <v>69</v>
      </c>
      <c r="C57" s="76">
        <v>105</v>
      </c>
      <c r="D57" s="27">
        <v>182.6</v>
      </c>
      <c r="E57" s="27">
        <v>1.7</v>
      </c>
      <c r="F57" s="27">
        <f t="shared" si="19"/>
        <v>182.6</v>
      </c>
      <c r="G57" s="27" t="s">
        <v>37</v>
      </c>
      <c r="H57" s="27" t="s">
        <v>37</v>
      </c>
      <c r="I57" s="27" t="s">
        <v>37</v>
      </c>
      <c r="J57" s="27" t="s">
        <v>37</v>
      </c>
      <c r="K57" s="27" t="s">
        <v>37</v>
      </c>
      <c r="L57" s="28" t="s">
        <v>37</v>
      </c>
      <c r="M57" s="125">
        <v>0.08</v>
      </c>
      <c r="N57" s="134"/>
      <c r="O57" s="134" t="e">
        <f t="shared" si="4"/>
        <v>#VALUE!</v>
      </c>
    </row>
    <row r="58" spans="1:15" s="115" customFormat="1" ht="14.1" customHeight="1" x14ac:dyDescent="0.25">
      <c r="A58" s="24">
        <v>44</v>
      </c>
      <c r="B58" s="22" t="s">
        <v>70</v>
      </c>
      <c r="C58" s="29">
        <v>124.8</v>
      </c>
      <c r="D58" s="27">
        <v>97.97</v>
      </c>
      <c r="E58" s="27">
        <v>2.5</v>
      </c>
      <c r="F58" s="27">
        <f t="shared" si="19"/>
        <v>97.97</v>
      </c>
      <c r="G58" s="27">
        <f>Лист1!G64</f>
        <v>97.86</v>
      </c>
      <c r="H58" s="27">
        <f>Лист1!H64</f>
        <v>0.13727999999999929</v>
      </c>
      <c r="I58" s="27">
        <f>E58-H58</f>
        <v>2.3627200000000008</v>
      </c>
      <c r="J58" s="27">
        <f>Лист1!J64</f>
        <v>0.15</v>
      </c>
      <c r="K58" s="27">
        <f>J58</f>
        <v>0.15</v>
      </c>
      <c r="L58" s="28">
        <f t="shared" si="20"/>
        <v>94.508800000000036</v>
      </c>
      <c r="M58" s="125">
        <v>0.15</v>
      </c>
      <c r="N58" s="134"/>
      <c r="O58" s="134">
        <f t="shared" si="4"/>
        <v>-0.10999999999999943</v>
      </c>
    </row>
    <row r="59" spans="1:15" s="115" customFormat="1" ht="14.1" customHeight="1" x14ac:dyDescent="0.25">
      <c r="A59" s="24"/>
      <c r="B59" s="35" t="s">
        <v>35</v>
      </c>
      <c r="C59" s="84"/>
      <c r="D59" s="85"/>
      <c r="E59" s="86">
        <f>E53+E54+E55+E56+E57+E58</f>
        <v>10.54</v>
      </c>
      <c r="F59" s="86"/>
      <c r="G59" s="87"/>
      <c r="H59" s="38">
        <f>H53+H54+H55+H56+H58</f>
        <v>2.227279999999999</v>
      </c>
      <c r="I59" s="38">
        <f>I53+I54+I55+I56+I58</f>
        <v>6.6127200000000013</v>
      </c>
      <c r="J59" s="38"/>
      <c r="K59" s="38"/>
      <c r="L59" s="145">
        <f>I59*100/E59</f>
        <v>62.739278937381428</v>
      </c>
      <c r="M59" s="127"/>
      <c r="N59" s="134"/>
      <c r="O59" s="134">
        <f t="shared" si="4"/>
        <v>0</v>
      </c>
    </row>
    <row r="60" spans="1:15" s="115" customFormat="1" ht="14.1" customHeight="1" x14ac:dyDescent="0.25">
      <c r="A60" s="24"/>
      <c r="B60" s="70" t="s">
        <v>71</v>
      </c>
      <c r="C60" s="40"/>
      <c r="D60" s="88"/>
      <c r="E60" s="89"/>
      <c r="F60" s="88"/>
      <c r="G60" s="90"/>
      <c r="H60" s="88"/>
      <c r="I60" s="88"/>
      <c r="J60" s="57"/>
      <c r="K60" s="88"/>
      <c r="L60" s="91"/>
      <c r="M60" s="88"/>
      <c r="N60" s="134"/>
      <c r="O60" s="134">
        <f t="shared" si="4"/>
        <v>0</v>
      </c>
    </row>
    <row r="61" spans="1:15" s="115" customFormat="1" ht="14.1" customHeight="1" x14ac:dyDescent="0.25">
      <c r="A61" s="24">
        <v>46</v>
      </c>
      <c r="B61" s="32" t="s">
        <v>72</v>
      </c>
      <c r="C61" s="92">
        <v>78</v>
      </c>
      <c r="D61" s="93">
        <v>174.5</v>
      </c>
      <c r="E61" s="94">
        <v>1.1000000000000001</v>
      </c>
      <c r="F61" s="27">
        <f t="shared" ref="F61:F62" si="21">D61</f>
        <v>174.5</v>
      </c>
      <c r="G61" s="27">
        <v>174.16</v>
      </c>
      <c r="H61" s="27">
        <v>0.27</v>
      </c>
      <c r="I61" s="27">
        <f t="shared" ref="I61:I62" si="22">E61-H61</f>
        <v>0.83000000000000007</v>
      </c>
      <c r="J61" s="27">
        <v>1.4999999999999999E-2</v>
      </c>
      <c r="K61" s="27">
        <v>0</v>
      </c>
      <c r="L61" s="28">
        <v>76</v>
      </c>
      <c r="M61" s="27">
        <v>0.02</v>
      </c>
      <c r="N61" s="134"/>
      <c r="O61" s="134">
        <f t="shared" si="4"/>
        <v>-0.34000000000000341</v>
      </c>
    </row>
    <row r="62" spans="1:15" s="115" customFormat="1" ht="14.1" customHeight="1" x14ac:dyDescent="0.25">
      <c r="A62" s="24">
        <v>47</v>
      </c>
      <c r="B62" s="32" t="s">
        <v>73</v>
      </c>
      <c r="C62" s="34">
        <v>220</v>
      </c>
      <c r="D62" s="42">
        <v>168.8</v>
      </c>
      <c r="E62" s="27">
        <v>4.8</v>
      </c>
      <c r="F62" s="27">
        <f t="shared" si="21"/>
        <v>168.8</v>
      </c>
      <c r="G62" s="27">
        <f>Лист1!G68</f>
        <v>168.46</v>
      </c>
      <c r="H62" s="27">
        <f>Лист1!H68</f>
        <v>0.74800000000000744</v>
      </c>
      <c r="I62" s="27">
        <f t="shared" si="22"/>
        <v>4.0519999999999925</v>
      </c>
      <c r="J62" s="27">
        <f>Лист1!J68</f>
        <v>0</v>
      </c>
      <c r="K62" s="27">
        <f>J62</f>
        <v>0</v>
      </c>
      <c r="L62" s="28">
        <f t="shared" ref="L62" si="23">I62*100/E62</f>
        <v>84.416666666666515</v>
      </c>
      <c r="M62" s="125">
        <v>7.0000000000000007E-2</v>
      </c>
      <c r="N62" s="134"/>
      <c r="O62" s="134">
        <f t="shared" si="4"/>
        <v>-0.34000000000000341</v>
      </c>
    </row>
    <row r="63" spans="1:15" s="115" customFormat="1" ht="14.1" customHeight="1" x14ac:dyDescent="0.25">
      <c r="A63" s="24"/>
      <c r="B63" s="35" t="s">
        <v>35</v>
      </c>
      <c r="C63" s="58"/>
      <c r="D63" s="37"/>
      <c r="E63" s="95">
        <f>SUM(E62:E62)</f>
        <v>4.8</v>
      </c>
      <c r="F63" s="38"/>
      <c r="G63" s="96"/>
      <c r="H63" s="38">
        <f>SUM(H62:H62)</f>
        <v>0.74800000000000744</v>
      </c>
      <c r="I63" s="38">
        <f>SUM(I62:I62)</f>
        <v>4.0519999999999925</v>
      </c>
      <c r="J63" s="97"/>
      <c r="K63" s="66"/>
      <c r="L63" s="145">
        <f>I63*100/E63</f>
        <v>84.416666666666515</v>
      </c>
      <c r="M63" s="127"/>
      <c r="N63" s="134"/>
      <c r="O63" s="134">
        <f t="shared" ref="O63:O72" si="24">G63-D63</f>
        <v>0</v>
      </c>
    </row>
    <row r="64" spans="1:15" s="115" customFormat="1" ht="14.1" customHeight="1" x14ac:dyDescent="0.25">
      <c r="A64" s="24"/>
      <c r="B64" s="140" t="s">
        <v>74</v>
      </c>
      <c r="C64" s="45"/>
      <c r="D64" s="48"/>
      <c r="E64" s="98"/>
      <c r="F64" s="98"/>
      <c r="G64" s="99"/>
      <c r="H64" s="98"/>
      <c r="I64" s="98"/>
      <c r="J64" s="98"/>
      <c r="K64" s="98"/>
      <c r="L64" s="100"/>
      <c r="M64" s="101"/>
      <c r="N64" s="134"/>
      <c r="O64" s="134">
        <f t="shared" si="24"/>
        <v>0</v>
      </c>
    </row>
    <row r="65" spans="1:15" s="115" customFormat="1" ht="14.1" customHeight="1" x14ac:dyDescent="0.25">
      <c r="A65" s="24">
        <v>57</v>
      </c>
      <c r="B65" s="22" t="s">
        <v>75</v>
      </c>
      <c r="C65" s="29">
        <v>54.1</v>
      </c>
      <c r="D65" s="44">
        <v>152.5</v>
      </c>
      <c r="E65" s="44">
        <v>1.42</v>
      </c>
      <c r="F65" s="27">
        <f>D65</f>
        <v>152.5</v>
      </c>
      <c r="G65" s="27">
        <f>Лист1!G71</f>
        <v>150.4</v>
      </c>
      <c r="H65" s="27">
        <f>Лист1!H71</f>
        <v>1.136099999999997</v>
      </c>
      <c r="I65" s="27">
        <f>E65-H65</f>
        <v>0.28390000000000293</v>
      </c>
      <c r="J65" s="44">
        <f>Лист1!J71</f>
        <v>0</v>
      </c>
      <c r="K65" s="44">
        <f t="shared" ref="K65" si="25">J65</f>
        <v>0</v>
      </c>
      <c r="L65" s="28">
        <f>I65*100/E65</f>
        <v>19.992957746479078</v>
      </c>
      <c r="M65" s="129">
        <v>0.05</v>
      </c>
      <c r="N65" s="134"/>
      <c r="O65" s="134">
        <f t="shared" si="24"/>
        <v>-2.0999999999999943</v>
      </c>
    </row>
    <row r="66" spans="1:15" s="115" customFormat="1" ht="14.1" customHeight="1" x14ac:dyDescent="0.25">
      <c r="A66" s="24"/>
      <c r="B66" s="103" t="s">
        <v>76</v>
      </c>
      <c r="C66" s="104"/>
      <c r="D66" s="26"/>
      <c r="E66" s="26"/>
      <c r="F66" s="26"/>
      <c r="G66" s="105"/>
      <c r="H66" s="44"/>
      <c r="I66" s="27"/>
      <c r="J66" s="44"/>
      <c r="K66" s="26"/>
      <c r="L66" s="102"/>
      <c r="M66" s="26"/>
      <c r="N66" s="134"/>
      <c r="O66" s="134">
        <f t="shared" si="24"/>
        <v>0</v>
      </c>
    </row>
    <row r="67" spans="1:15" s="115" customFormat="1" ht="14.1" customHeight="1" x14ac:dyDescent="0.25">
      <c r="A67" s="24">
        <v>58</v>
      </c>
      <c r="B67" s="106" t="s">
        <v>77</v>
      </c>
      <c r="C67" s="41">
        <v>72</v>
      </c>
      <c r="D67" s="116">
        <v>160</v>
      </c>
      <c r="E67" s="116">
        <v>1.45</v>
      </c>
      <c r="F67" s="27">
        <f>D67</f>
        <v>160</v>
      </c>
      <c r="G67" s="27">
        <f>Лист1!G73</f>
        <v>159.47</v>
      </c>
      <c r="H67" s="27">
        <f>Лист1!H73</f>
        <v>0.23840000000000341</v>
      </c>
      <c r="I67" s="27">
        <f>E67-H67</f>
        <v>1.2115999999999965</v>
      </c>
      <c r="J67" s="44">
        <f>Лист1!J73</f>
        <v>0.01</v>
      </c>
      <c r="K67" s="116">
        <f>J67</f>
        <v>0.01</v>
      </c>
      <c r="L67" s="28">
        <f>I67*100/E67</f>
        <v>83.55862068965493</v>
      </c>
      <c r="M67" s="130">
        <v>0.01</v>
      </c>
      <c r="N67" s="134"/>
      <c r="O67" s="134">
        <f t="shared" si="24"/>
        <v>-0.53000000000000114</v>
      </c>
    </row>
    <row r="68" spans="1:15" s="115" customFormat="1" ht="14.1" customHeight="1" x14ac:dyDescent="0.25">
      <c r="A68" s="50"/>
      <c r="B68" s="35" t="s">
        <v>78</v>
      </c>
      <c r="C68" s="71"/>
      <c r="D68" s="29"/>
      <c r="E68" s="29"/>
      <c r="F68" s="29"/>
      <c r="G68" s="107"/>
      <c r="H68" s="29"/>
      <c r="I68" s="29"/>
      <c r="J68" s="29"/>
      <c r="K68" s="29"/>
      <c r="L68" s="109"/>
      <c r="M68" s="129"/>
      <c r="N68" s="134"/>
      <c r="O68" s="134">
        <f t="shared" si="24"/>
        <v>0</v>
      </c>
    </row>
    <row r="69" spans="1:15" s="115" customFormat="1" ht="14.1" customHeight="1" x14ac:dyDescent="0.25">
      <c r="A69" s="50">
        <v>63</v>
      </c>
      <c r="B69" s="23" t="s">
        <v>79</v>
      </c>
      <c r="C69" s="110">
        <v>135</v>
      </c>
      <c r="D69" s="110">
        <v>139.19999999999999</v>
      </c>
      <c r="E69" s="111">
        <v>2.16</v>
      </c>
      <c r="F69" s="111">
        <f>D69</f>
        <v>139.19999999999999</v>
      </c>
      <c r="G69" s="116">
        <v>139.03</v>
      </c>
      <c r="H69" s="121">
        <v>0.23</v>
      </c>
      <c r="I69" s="27">
        <f>E69-H69</f>
        <v>1.9300000000000002</v>
      </c>
      <c r="J69" s="121">
        <v>0.02</v>
      </c>
      <c r="K69" s="121">
        <v>0</v>
      </c>
      <c r="L69" s="186">
        <v>98</v>
      </c>
      <c r="M69" s="116">
        <v>94</v>
      </c>
      <c r="N69" s="134"/>
      <c r="O69" s="134">
        <f t="shared" si="24"/>
        <v>-0.16999999999998749</v>
      </c>
    </row>
    <row r="70" spans="1:15" s="115" customFormat="1" ht="14.1" customHeight="1" x14ac:dyDescent="0.25">
      <c r="A70" s="24"/>
      <c r="B70" s="35" t="s">
        <v>80</v>
      </c>
      <c r="C70" s="45"/>
      <c r="D70" s="29"/>
      <c r="E70" s="29"/>
      <c r="F70" s="29"/>
      <c r="G70" s="29"/>
      <c r="H70" s="29"/>
      <c r="I70" s="29"/>
      <c r="J70" s="29"/>
      <c r="K70" s="29"/>
      <c r="L70" s="109"/>
      <c r="M70" s="131"/>
      <c r="N70" s="134"/>
      <c r="O70" s="134">
        <f t="shared" si="24"/>
        <v>0</v>
      </c>
    </row>
    <row r="71" spans="1:15" s="115" customFormat="1" ht="24" x14ac:dyDescent="0.25">
      <c r="A71" s="24">
        <v>64</v>
      </c>
      <c r="B71" s="32" t="s">
        <v>81</v>
      </c>
      <c r="C71" s="77">
        <v>37</v>
      </c>
      <c r="D71" s="44">
        <v>120</v>
      </c>
      <c r="E71" s="44">
        <v>1.02</v>
      </c>
      <c r="F71" s="27">
        <f>D71</f>
        <v>120</v>
      </c>
      <c r="G71" s="44" t="s">
        <v>37</v>
      </c>
      <c r="H71" s="44" t="s">
        <v>37</v>
      </c>
      <c r="I71" s="44" t="s">
        <v>37</v>
      </c>
      <c r="J71" s="44" t="s">
        <v>37</v>
      </c>
      <c r="K71" s="44" t="s">
        <v>37</v>
      </c>
      <c r="L71" s="44" t="s">
        <v>37</v>
      </c>
      <c r="M71" s="129">
        <v>0.03</v>
      </c>
      <c r="N71" s="134"/>
      <c r="O71" s="134" t="e">
        <f t="shared" si="24"/>
        <v>#VALUE!</v>
      </c>
    </row>
    <row r="72" spans="1:15" s="115" customFormat="1" ht="14.1" customHeight="1" x14ac:dyDescent="0.25">
      <c r="A72" s="24"/>
      <c r="B72" s="112" t="s">
        <v>82</v>
      </c>
      <c r="C72" s="159"/>
      <c r="D72" s="43"/>
      <c r="E72" s="154">
        <f>E21+E29+E34+E39+E51+E59+E63+E65+E67+E69</f>
        <v>113.23</v>
      </c>
      <c r="F72" s="154"/>
      <c r="G72" s="154"/>
      <c r="H72" s="154">
        <f>H21+H29+H34+H39+H51+H59+H63+H65+H67+H69</f>
        <v>12.012428000000009</v>
      </c>
      <c r="I72" s="154">
        <f>I21+I29+I34+I39+I51+I59+I63+I65+I67+I69</f>
        <v>99.517571999999987</v>
      </c>
      <c r="J72" s="154"/>
      <c r="K72" s="154"/>
      <c r="L72" s="160">
        <f>I72*100/E72</f>
        <v>87.889757131502236</v>
      </c>
      <c r="M72" s="161"/>
      <c r="N72" s="134"/>
      <c r="O72" s="134">
        <f t="shared" si="24"/>
        <v>0</v>
      </c>
    </row>
    <row r="73" spans="1:15" s="115" customFormat="1" x14ac:dyDescent="0.25">
      <c r="A73" s="113"/>
      <c r="B73" s="114" t="s">
        <v>83</v>
      </c>
      <c r="C73" s="12"/>
      <c r="D73" s="12"/>
      <c r="E73" s="12"/>
      <c r="F73" s="12"/>
      <c r="G73" s="12"/>
      <c r="H73" s="12"/>
      <c r="I73" s="12"/>
      <c r="J73" s="12"/>
      <c r="K73" s="12"/>
      <c r="L73" s="158"/>
      <c r="M73" s="12"/>
      <c r="N73" s="136"/>
    </row>
    <row r="74" spans="1:15" s="115" customFormat="1" x14ac:dyDescent="0.25">
      <c r="A74"/>
      <c r="B74"/>
      <c r="C74"/>
      <c r="D74"/>
      <c r="E74"/>
      <c r="F74"/>
      <c r="N74" s="136"/>
      <c r="O74" s="157" t="e">
        <f>#REF!+L72+#REF!+L63+L59+L51+L39+L34+L29+#REF!+L21+#REF!+#REF!+L67+L65</f>
        <v>#REF!</v>
      </c>
    </row>
  </sheetData>
  <mergeCells count="10">
    <mergeCell ref="N4:N8"/>
    <mergeCell ref="B5:B6"/>
    <mergeCell ref="K5:K8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2024-12-17T12:12:14Z</cp:lastPrinted>
  <dcterms:created xsi:type="dcterms:W3CDTF">2023-05-23T07:28:04Z</dcterms:created>
  <dcterms:modified xsi:type="dcterms:W3CDTF">2024-12-17T12:29:02Z</dcterms:modified>
</cp:coreProperties>
</file>