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\Downloads\"/>
    </mc:Choice>
  </mc:AlternateContent>
  <xr:revisionPtr revIDLastSave="0" documentId="13_ncr:1_{73876A17-4E80-4035-B2B6-22C972D6A4D2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91029"/>
</workbook>
</file>

<file path=xl/calcChain.xml><?xml version="1.0" encoding="utf-8"?>
<calcChain xmlns="http://schemas.openxmlformats.org/spreadsheetml/2006/main">
  <c r="H33" i="1" l="1"/>
  <c r="I33" i="1" s="1"/>
  <c r="H31" i="1" l="1"/>
  <c r="H30" i="1"/>
  <c r="H104" i="1" l="1"/>
  <c r="I104" i="1" s="1"/>
  <c r="H44" i="1" l="1"/>
  <c r="H39" i="1"/>
  <c r="H36" i="1"/>
  <c r="H35" i="1"/>
  <c r="H34" i="1"/>
  <c r="H23" i="1"/>
  <c r="H24" i="1"/>
  <c r="H19" i="1"/>
  <c r="H11" i="1"/>
  <c r="H18" i="1"/>
  <c r="I52" i="1" l="1"/>
  <c r="H103" i="1" l="1"/>
  <c r="H57" i="1" l="1"/>
  <c r="I53" i="1" l="1"/>
  <c r="K23" i="1"/>
  <c r="E102" i="4" l="1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102" i="4" s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<sst xmlns="http://schemas.openxmlformats.org/spreadsheetml/2006/main" count="343" uniqueCount="126">
  <si>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</si>
  <si>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</si>
  <si>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</si>
  <si>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</si>
  <si>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</si>
  <si>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</si>
  <si>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</si>
  <si>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</si>
  <si>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</si>
  <si>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</si>
  <si>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</si>
  <si>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</si>
  <si>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</si>
  <si>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</si>
  <si>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</si>
  <si>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</si>
  <si>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</si>
  <si>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</si>
  <si>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</si>
  <si>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</si>
  <si>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</si>
  <si>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</si>
  <si>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</si>
  <si>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</si>
  <si>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</si>
  <si>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</si>
  <si>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</si>
  <si>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</si>
  <si>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</si>
  <si>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</si>
  <si>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</si>
  <si>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</si>
  <si>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</si>
  <si>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</si>
  <si>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</si>
  <si>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</si>
  <si>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</si>
  <si>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</si>
  <si>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</si>
  <si>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</si>
  <si>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</si>
  <si>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</si>
  <si>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</si>
  <si>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</si>
  <si>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</si>
  <si>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</si>
  <si>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</si>
  <si>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</si>
  <si>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</si>
  <si>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</si>
  <si>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</si>
  <si>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</si>
  <si>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</si>
  <si>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</si>
  <si>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</si>
  <si>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</si>
  <si>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</si>
  <si>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</si>
  <si>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</si>
  <si>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</si>
  <si>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</si>
  <si>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</si>
  <si>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</si>
  <si>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</si>
  <si>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</si>
  <si>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</si>
  <si>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</si>
  <si>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</si>
  <si>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</si>
  <si>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</si>
  <si>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</si>
  <si>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</si>
  <si>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</si>
  <si>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</si>
  <si>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</si>
  <si>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</si>
  <si>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</si>
  <si>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</si>
  <si>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</si>
  <si>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</si>
  <si>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</si>
  <si>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</si>
  <si>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</si>
  <si>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</si>
  <si>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</si>
  <si>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</si>
  <si>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</si>
  <si>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</si>
  <si>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</si>
  <si>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</si>
  <si>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</si>
  <si>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</si>
  <si>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</si>
  <si>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</si>
  <si>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</si>
  <si>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</si>
  <si>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</si>
  <si>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</si>
  <si>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</si>
  <si>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</si>
  <si>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</si>
  <si>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</si>
  <si>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</si>
  <si>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</si>
  <si>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</si>
  <si>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</si>
  <si>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</si>
  <si>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</si>
  <si>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</si>
  <si>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</si>
  <si>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</si>
  <si>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</si>
  <si>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</si>
  <si>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</si>
  <si>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</si>
  <si>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</si>
  <si>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</si>
  <si>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</si>
  <si>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</si>
  <si>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</si>
  <si>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</si>
  <si>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</si>
  <si>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</si>
  <si>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</si>
  <si>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не оновлено</t>
  </si>
  <si>
    <t>станом на 29 жовтня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</si>
</sst>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"/>
  <sheetViews>
    <sheetView tabSelected="1" zoomScale="115" zoomScaleNormal="115" workbookViewId="0">
      <pane xSplit="14" ySplit="9" topLeftCell="O89" activePane="bottomRight" state="frozen"/>
      <selection pane="topRight" activeCell="O1" sqref="O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125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175.8</v>
      </c>
      <c r="H11" s="47">
        <f>(D11-G11)*10000*C11/1000000</f>
        <v>3.7895279999999643</v>
      </c>
      <c r="I11" s="47">
        <f>E11-H11</f>
        <v>4.450472000000036</v>
      </c>
      <c r="J11" s="47">
        <v>0.35</v>
      </c>
      <c r="K11" s="47">
        <f>J11</f>
        <v>0.35</v>
      </c>
      <c r="L11" s="195">
        <f t="shared" ref="L11:L19" si="0">I11*100/E11</f>
        <v>54.01058252427228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167.52</v>
      </c>
      <c r="H12" s="47">
        <f t="shared" ref="H12:H16" si="2">(D12-G12)*10000*C12/1000000</f>
        <v>-2.4000000000012279E-2</v>
      </c>
      <c r="I12" s="47">
        <f t="shared" ref="I12:I19" si="3">E12-H12</f>
        <v>3.4640000000000124</v>
      </c>
      <c r="J12" s="47">
        <v>0.63</v>
      </c>
      <c r="K12" s="47">
        <f t="shared" ref="K12:K20" si="4">J12</f>
        <v>0.63</v>
      </c>
      <c r="L12" s="195">
        <f>I12*100/E12</f>
        <v>100.697674418605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163.66</v>
      </c>
      <c r="H13" s="47">
        <f t="shared" si="2"/>
        <v>0.74800000000000744</v>
      </c>
      <c r="I13" s="47">
        <f t="shared" si="3"/>
        <v>0.75199999999999256</v>
      </c>
      <c r="J13" s="47">
        <v>0.8</v>
      </c>
      <c r="K13" s="47">
        <f>J13</f>
        <v>0.8</v>
      </c>
      <c r="L13" s="195">
        <f>I13*100/E13</f>
        <v>50.133333333332835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156.69999999999999</v>
      </c>
      <c r="H14" s="47">
        <f>(D14-G14)*10000*C14/1000000</f>
        <v>4.3073600000000605</v>
      </c>
      <c r="I14" s="47">
        <f t="shared" si="3"/>
        <v>12.652639999999941</v>
      </c>
      <c r="J14" s="47">
        <v>1.5</v>
      </c>
      <c r="K14" s="47">
        <f t="shared" si="4"/>
        <v>1.5</v>
      </c>
      <c r="L14" s="195">
        <f t="shared" si="0"/>
        <v>74.602830188678894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144.38999999999999</v>
      </c>
      <c r="H15" s="47">
        <f>(D15-G15)*10000*C15/1000000</f>
        <v>1.6500000000031892E-2</v>
      </c>
      <c r="I15" s="47">
        <f t="shared" si="3"/>
        <v>2.4034999999999682</v>
      </c>
      <c r="J15" s="47">
        <v>1.5</v>
      </c>
      <c r="K15" s="47">
        <f t="shared" si="4"/>
        <v>1.5</v>
      </c>
      <c r="L15" s="195">
        <f t="shared" si="0"/>
        <v>99.318181818180506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142.66999999999999</v>
      </c>
      <c r="H16" s="47">
        <f t="shared" si="2"/>
        <v>5.6800000000008878E-2</v>
      </c>
      <c r="I16" s="47">
        <f t="shared" si="3"/>
        <v>1.5031999999999912</v>
      </c>
      <c r="J16" s="47">
        <v>1.5</v>
      </c>
      <c r="K16" s="47">
        <f t="shared" si="4"/>
        <v>1.5</v>
      </c>
      <c r="L16" s="195">
        <f t="shared" si="0"/>
        <v>96.358974358973782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131.5</v>
      </c>
      <c r="H17" s="47">
        <f>(D17-G17)*10000*C17/1000000</f>
        <v>0.32699999999998142</v>
      </c>
      <c r="I17" s="47">
        <f t="shared" si="3"/>
        <v>2.9430000000000187</v>
      </c>
      <c r="J17" s="47">
        <v>2.25</v>
      </c>
      <c r="K17" s="47">
        <f t="shared" si="4"/>
        <v>2.25</v>
      </c>
      <c r="L17" s="195">
        <f t="shared" si="0"/>
        <v>90.000000000000583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127.15</v>
      </c>
      <c r="H18" s="47">
        <f>(D18-G18)*10000*C18/1000000</f>
        <v>0.17499999999999999</v>
      </c>
      <c r="I18" s="47">
        <f t="shared" si="3"/>
        <v>1.575</v>
      </c>
      <c r="J18" s="47">
        <v>3.17</v>
      </c>
      <c r="K18" s="47">
        <f t="shared" si="4"/>
        <v>3.17</v>
      </c>
      <c r="L18" s="195">
        <f t="shared" si="0"/>
        <v>90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113.63</v>
      </c>
      <c r="H19" s="47">
        <f>(D19-G19)*10000*C19/1000000</f>
        <v>1.7226000000000652</v>
      </c>
      <c r="I19" s="47">
        <f t="shared" si="3"/>
        <v>13.977399999999934</v>
      </c>
      <c r="J19" s="47">
        <v>2.5</v>
      </c>
      <c r="K19" s="47">
        <f>J19</f>
        <v>2.5</v>
      </c>
      <c r="L19" s="195">
        <f t="shared" si="0"/>
        <v>89.028025477706592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99.75</v>
      </c>
      <c r="H20" s="47">
        <f>(D20-G20)*10000*C20/1000000</f>
        <v>0.10200000000000387</v>
      </c>
      <c r="I20" s="47">
        <f>E20-H20</f>
        <v>3.6479999999999961</v>
      </c>
      <c r="J20" s="47">
        <v>1.7</v>
      </c>
      <c r="K20" s="47">
        <f t="shared" si="4"/>
        <v>1.7</v>
      </c>
      <c r="L20" s="195">
        <f>I20*100/E20</f>
        <v>97.279999999999902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11.220788000000114</v>
      </c>
      <c r="I21" s="192">
        <f>SUM(I11:I20)</f>
        <v>47.369211999999891</v>
      </c>
      <c r="J21" s="191"/>
      <c r="K21" s="191"/>
      <c r="L21" s="201">
        <f>I21*100/E21</f>
        <v>80.848629458951848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198.5</v>
      </c>
      <c r="H23" s="47">
        <f>(D23-G23)*10000*C23/1000000</f>
        <v>0.85600000000001208</v>
      </c>
      <c r="I23" s="47">
        <f>E23-H23</f>
        <v>0.54399999999998783</v>
      </c>
      <c r="J23" s="185">
        <v>0.26600000000000001</v>
      </c>
      <c r="K23" s="185">
        <f>J23</f>
        <v>0.26600000000000001</v>
      </c>
      <c r="L23" s="195">
        <f>I23*100/E23</f>
        <v>38.857142857141987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2.4459999999999997</v>
      </c>
      <c r="I26" s="215">
        <f>SUM(I23:I25)</f>
        <v>1.9740000000000002</v>
      </c>
      <c r="J26" s="215"/>
      <c r="K26" s="215"/>
      <c r="L26" s="201">
        <f>I26*100/E26</f>
        <v>44.660633484162908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190.8</v>
      </c>
      <c r="H30" s="47">
        <f>E30-I30</f>
        <v>0.86399999999999988</v>
      </c>
      <c r="I30" s="185">
        <v>0.54</v>
      </c>
      <c r="J30" s="47">
        <v>0.15</v>
      </c>
      <c r="K30" s="47">
        <f>J30</f>
        <v>0.15</v>
      </c>
      <c r="L30" s="195">
        <f>I30*100/E30</f>
        <v>38.461538461538467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182.45</v>
      </c>
      <c r="H33" s="47">
        <f>(D33-G33)*10000*C33/1000000</f>
        <v>0.1170000000000266</v>
      </c>
      <c r="I33" s="185">
        <f>E33-H33</f>
        <v>3.8129999999999735</v>
      </c>
      <c r="J33" s="47">
        <v>0.11</v>
      </c>
      <c r="K33" s="47">
        <f>J33</f>
        <v>0.11</v>
      </c>
      <c r="L33" s="195">
        <f>I33*100/E33</f>
        <v>97.022900763358095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191.3</v>
      </c>
      <c r="H34" s="47">
        <f>(D34-G34)*10000*C34/1000000</f>
        <v>0.7799999999999927</v>
      </c>
      <c r="I34" s="185">
        <f t="shared" ref="I34:I35" si="9">E34-H34</f>
        <v>0.29000000000000736</v>
      </c>
      <c r="J34" s="47">
        <v>0.05</v>
      </c>
      <c r="K34" s="47">
        <f>J34</f>
        <v>0.05</v>
      </c>
      <c r="L34" s="195">
        <f>I34*100/E34</f>
        <v>27.102803738318443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179.14</v>
      </c>
      <c r="H35" s="47">
        <f>(D35-G35)*10000*C35/1000000</f>
        <v>-3.8799999999992278E-2</v>
      </c>
      <c r="I35" s="185">
        <f t="shared" si="9"/>
        <v>1.7887999999999922</v>
      </c>
      <c r="J35" s="47">
        <v>0.17</v>
      </c>
      <c r="K35" s="47">
        <f>J35</f>
        <v>0.17</v>
      </c>
      <c r="L35" s="195">
        <f t="shared" ref="L35" si="10">I35*100/E35</f>
        <v>102.21714285714242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173.93</v>
      </c>
      <c r="H36" s="47">
        <f>(D36-G36)*10000*C36/1000000</f>
        <v>9.4999999999994603E-2</v>
      </c>
      <c r="I36" s="185">
        <f>E36-H36</f>
        <v>0.93500000000000538</v>
      </c>
      <c r="J36" s="47">
        <v>0.19</v>
      </c>
      <c r="K36" s="47">
        <f>J36</f>
        <v>0.19</v>
      </c>
      <c r="L36" s="195">
        <f>I36*100/E36</f>
        <v>90.776699029126732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1.9672000000000218</v>
      </c>
      <c r="I37" s="193">
        <f>I30+I33+I34+I35+I36+I31</f>
        <v>8.5167999999999786</v>
      </c>
      <c r="J37" s="192"/>
      <c r="K37" s="192"/>
      <c r="L37" s="201">
        <f>I37*100/E37</f>
        <v>81.236169400991784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189.4</v>
      </c>
      <c r="H39" s="47">
        <f>(D39-G39)*10000*C39/1000000</f>
        <v>5.6999999999996762E-2</v>
      </c>
      <c r="I39" s="47">
        <f>E39-H39</f>
        <v>1.1330000000000031</v>
      </c>
      <c r="J39" s="47">
        <v>0.04</v>
      </c>
      <c r="K39" s="47">
        <f>J39</f>
        <v>0.04</v>
      </c>
      <c r="L39" s="195">
        <f t="shared" ref="L39:L41" si="12">I39*100/E39</f>
        <v>95.210084033613711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185.54</v>
      </c>
      <c r="H40" s="185">
        <f>(D40-G40)*10000*C40/1000000</f>
        <v>-4.159999999999172E-2</v>
      </c>
      <c r="I40" s="185">
        <f>E40-H40</f>
        <v>1.8715999999999917</v>
      </c>
      <c r="J40" s="47">
        <v>0.08</v>
      </c>
      <c r="K40" s="47">
        <f>J40</f>
        <v>0.08</v>
      </c>
      <c r="L40" s="195">
        <f t="shared" si="12"/>
        <v>102.27322404371539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180.28</v>
      </c>
      <c r="H41" s="185">
        <f>(D41-G41)*10000*C41/1000000</f>
        <v>0.20479999999999562</v>
      </c>
      <c r="I41" s="185">
        <f>E41-H41</f>
        <v>0.81520000000000437</v>
      </c>
      <c r="J41" s="47">
        <v>0.08</v>
      </c>
      <c r="K41" s="47">
        <f>J41</f>
        <v>0.08</v>
      </c>
      <c r="L41" s="195">
        <f t="shared" si="12"/>
        <v>79.921568627451407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0.22020000000000067</v>
      </c>
      <c r="I42" s="192">
        <f>SUM(I39:I41)</f>
        <v>3.819799999999999</v>
      </c>
      <c r="J42" s="192"/>
      <c r="K42" s="192"/>
      <c r="L42" s="201">
        <f>I42*100/E42</f>
        <v>94.54950495049502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181.7</v>
      </c>
      <c r="H44" s="47">
        <f>(D44-G44)*10000*C44/1000000</f>
        <v>0.53360000000000751</v>
      </c>
      <c r="I44" s="47">
        <f>E44-H44</f>
        <v>0.54639999999999256</v>
      </c>
      <c r="J44" s="47">
        <v>0.01</v>
      </c>
      <c r="K44" s="47">
        <f t="shared" ref="K44" si="14">J44</f>
        <v>0.01</v>
      </c>
      <c r="L44" s="195">
        <f t="shared" ref="L44:L46" si="15">I44*100/E44</f>
        <v>50.592592592591899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</v>
      </c>
      <c r="H45" s="47">
        <f>(D45-G45)*10000*C45/1000000</f>
        <v>0.56520000000000348</v>
      </c>
      <c r="I45" s="47">
        <f>E45-H45</f>
        <v>0.84479999999999644</v>
      </c>
      <c r="J45" s="47">
        <v>0.01</v>
      </c>
      <c r="K45" s="47">
        <f>J45</f>
        <v>0.01</v>
      </c>
      <c r="L45" s="195">
        <f t="shared" si="15"/>
        <v>59.914893617021029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174.35</v>
      </c>
      <c r="H46" s="47">
        <f t="shared" ref="H46" si="16">(D46-G46)*10000*C46/1000000</f>
        <v>0.50400000000000311</v>
      </c>
      <c r="I46" s="47">
        <f>E46-H46</f>
        <v>0.66599999999999682</v>
      </c>
      <c r="J46" s="47">
        <v>0.01</v>
      </c>
      <c r="K46" s="47">
        <f>J46</f>
        <v>0.01</v>
      </c>
      <c r="L46" s="195">
        <f t="shared" si="15"/>
        <v>56.923076923076657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1.602800000000014</v>
      </c>
      <c r="I47" s="192">
        <f>SUM(I44:I46)</f>
        <v>2.0571999999999857</v>
      </c>
      <c r="J47" s="192"/>
      <c r="K47" s="192"/>
      <c r="L47" s="201">
        <f>I47*100/E47</f>
        <v>56.207650273223656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211.97</v>
      </c>
      <c r="H50" s="47">
        <v>0.86</v>
      </c>
      <c r="I50" s="47">
        <f>E50-H50</f>
        <v>1.6100000000000003</v>
      </c>
      <c r="J50" s="47">
        <v>0.15</v>
      </c>
      <c r="K50" s="47">
        <f t="shared" ref="K50:K52" si="18">J50</f>
        <v>0.15</v>
      </c>
      <c r="L50" s="195">
        <f t="shared" ref="L50:L60" si="19">I50*100/E50</f>
        <v>65.18218623481782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0.61</v>
      </c>
      <c r="F51" s="47">
        <f t="shared" si="17"/>
        <v>195.5</v>
      </c>
      <c r="G51" s="47">
        <v>195.12</v>
      </c>
      <c r="H51" s="47">
        <v>0.2</v>
      </c>
      <c r="I51" s="47">
        <f>E51-H51</f>
        <v>0.41</v>
      </c>
      <c r="J51" s="47">
        <v>0.1</v>
      </c>
      <c r="K51" s="47">
        <f>J51</f>
        <v>0.1</v>
      </c>
      <c r="L51" s="195">
        <f t="shared" si="19"/>
        <v>67.213114754098356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190.25</v>
      </c>
      <c r="H52" s="47">
        <v>1.63</v>
      </c>
      <c r="I52" s="47">
        <f>E52-H52</f>
        <v>0.1100000000000001</v>
      </c>
      <c r="J52" s="47">
        <v>0.05</v>
      </c>
      <c r="K52" s="47">
        <f t="shared" si="18"/>
        <v>0.05</v>
      </c>
      <c r="L52" s="195">
        <f>I52*100/E52</f>
        <v>6.3218390804597764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189.46</v>
      </c>
      <c r="H53" s="47">
        <v>7.0000000000000007E-2</v>
      </c>
      <c r="I53" s="47">
        <f>E53-H53</f>
        <v>1.8599999999999999</v>
      </c>
      <c r="J53" s="47">
        <v>0.25</v>
      </c>
      <c r="K53" s="47">
        <f>J53</f>
        <v>0.25</v>
      </c>
      <c r="L53" s="195">
        <f t="shared" si="19"/>
        <v>96.373056994818654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185.9</v>
      </c>
      <c r="H54" s="47">
        <v>0.05</v>
      </c>
      <c r="I54" s="47">
        <f>E54-H54</f>
        <v>1.02</v>
      </c>
      <c r="J54" s="47">
        <v>0.3</v>
      </c>
      <c r="K54" s="47">
        <f t="shared" ref="K54:K60" si="20">J54</f>
        <v>0.3</v>
      </c>
      <c r="L54" s="195">
        <f t="shared" si="19"/>
        <v>95.327102803738313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182.03</v>
      </c>
      <c r="H56" s="47">
        <v>0.36</v>
      </c>
      <c r="I56" s="47">
        <f>E56-H56</f>
        <v>1.1099999999999999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</v>
      </c>
      <c r="H57" s="47">
        <f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195">
        <f t="shared" si="19"/>
        <v>100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168.62</v>
      </c>
      <c r="H58" s="47">
        <f t="shared" ref="H58:H60" si="22">(D58-G58)*10000*C58/1000000</f>
        <v>0.25839999999999691</v>
      </c>
      <c r="I58" s="47">
        <f>E58-H58</f>
        <v>0.9416000000000031</v>
      </c>
      <c r="J58" s="47">
        <v>0.01</v>
      </c>
      <c r="K58" s="47">
        <f t="shared" si="20"/>
        <v>0.01</v>
      </c>
      <c r="L58" s="195">
        <f t="shared" si="19"/>
        <v>78.466666666666924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162.68</v>
      </c>
      <c r="H59" s="47">
        <f t="shared" si="22"/>
        <v>0.32639999999999303</v>
      </c>
      <c r="I59" s="47">
        <f>E59-H59</f>
        <v>2.1736000000000071</v>
      </c>
      <c r="J59" s="47">
        <v>0.01</v>
      </c>
      <c r="K59" s="47">
        <f t="shared" si="20"/>
        <v>0.01</v>
      </c>
      <c r="L59" s="195">
        <f t="shared" si="19"/>
        <v>86.944000000000273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159.80000000000001</v>
      </c>
      <c r="H60" s="47">
        <f t="shared" si="22"/>
        <v>0.23399999999998669</v>
      </c>
      <c r="I60" s="47">
        <f>E60-H60</f>
        <v>1.0460000000000134</v>
      </c>
      <c r="J60" s="47">
        <v>0.02</v>
      </c>
      <c r="K60" s="47">
        <f t="shared" si="20"/>
        <v>0.02</v>
      </c>
      <c r="L60" s="195">
        <f t="shared" si="19"/>
        <v>81.718750000001037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15.4</v>
      </c>
      <c r="F61" s="192"/>
      <c r="G61" s="219"/>
      <c r="H61" s="192">
        <f>H50+H51+H52+H53+H54+H56+H57+H58+H59+H60+H49</f>
        <v>3.9887999999999759</v>
      </c>
      <c r="I61" s="192">
        <f>I50+I51+I52+I53+I54+I56+I57+I58+I59+I60+I49</f>
        <v>11.411200000000026</v>
      </c>
      <c r="J61" s="192"/>
      <c r="K61" s="257"/>
      <c r="L61" s="201">
        <f>I61*100/E61</f>
        <v>74.098701298701471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217.4</v>
      </c>
      <c r="H63" s="47">
        <v>0.34</v>
      </c>
      <c r="I63" s="47">
        <f>E63-H63</f>
        <v>0.78</v>
      </c>
      <c r="J63" s="47">
        <v>0.05</v>
      </c>
      <c r="K63" s="47">
        <f>J63</f>
        <v>0.05</v>
      </c>
      <c r="L63" s="195">
        <f t="shared" ref="L63:L68" si="24">I63*100/E63</f>
        <v>69.642857142857139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1.02</v>
      </c>
      <c r="F64" s="47">
        <f t="shared" si="23"/>
        <v>211.5</v>
      </c>
      <c r="G64" s="47">
        <v>210.95</v>
      </c>
      <c r="H64" s="47">
        <v>0.46</v>
      </c>
      <c r="I64" s="47">
        <f>E64-H64</f>
        <v>0.56000000000000005</v>
      </c>
      <c r="J64" s="47">
        <v>0.06</v>
      </c>
      <c r="K64" s="47">
        <f>J64</f>
        <v>0.06</v>
      </c>
      <c r="L64" s="195">
        <f t="shared" si="24"/>
        <v>54.901960784313729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187.45</v>
      </c>
      <c r="H65" s="47">
        <v>1.5</v>
      </c>
      <c r="I65" s="47">
        <f>E65-H65</f>
        <v>8.0000000000000071E-2</v>
      </c>
      <c r="J65" s="47">
        <v>0.02</v>
      </c>
      <c r="K65" s="47">
        <f>J65</f>
        <v>0.02</v>
      </c>
      <c r="L65" s="195">
        <f t="shared" si="24"/>
        <v>5.0632911392405102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184.04</v>
      </c>
      <c r="H66" s="47">
        <v>0.48</v>
      </c>
      <c r="I66" s="47">
        <f>E66-H66</f>
        <v>0.97</v>
      </c>
      <c r="J66" s="47">
        <v>7.0000000000000007E-2</v>
      </c>
      <c r="K66" s="47">
        <f>J66</f>
        <v>7.0000000000000007E-2</v>
      </c>
      <c r="L66" s="195">
        <f t="shared" si="24"/>
        <v>66.896551724137936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97.82</v>
      </c>
      <c r="H68" s="47">
        <f>(D68-G68)*10000*C68/1000000</f>
        <v>0.18720000000000711</v>
      </c>
      <c r="I68" s="47">
        <f>E68-H68</f>
        <v>2.3127999999999931</v>
      </c>
      <c r="J68" s="47">
        <v>0.15</v>
      </c>
      <c r="K68" s="47">
        <f>J68</f>
        <v>0.15</v>
      </c>
      <c r="L68" s="195">
        <f t="shared" si="24"/>
        <v>92.51199999999973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10.27</v>
      </c>
      <c r="F70" s="192"/>
      <c r="G70" s="219"/>
      <c r="H70" s="192">
        <f>H69+H68+H66+H65+H64+H63</f>
        <v>3.7672000000000185</v>
      </c>
      <c r="I70" s="192">
        <f>I69+I68+I66+I65+I64+I63</f>
        <v>6.5027999999999819</v>
      </c>
      <c r="J70" s="192"/>
      <c r="K70" s="192"/>
      <c r="L70" s="201">
        <f>I70*100/E70</f>
        <v>63.318403115871291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168.37</v>
      </c>
      <c r="H73" s="47">
        <f>(D73-G73)*10000*C73/1000000</f>
        <v>0.94600000000001505</v>
      </c>
      <c r="I73" s="47">
        <f t="shared" ref="I73:I82" si="28">E73-H73</f>
        <v>3.853999999999985</v>
      </c>
      <c r="J73" s="47">
        <v>0</v>
      </c>
      <c r="K73" s="47">
        <f>J73</f>
        <v>0</v>
      </c>
      <c r="L73" s="195">
        <f t="shared" ref="L73:L82" si="29">I73*100/E73</f>
        <v>80.291666666666359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4.1056000000000292</v>
      </c>
      <c r="I83" s="192">
        <f>SUM(I73:I82)</f>
        <v>13.61439999999997</v>
      </c>
      <c r="J83" s="193"/>
      <c r="K83" s="192"/>
      <c r="L83" s="201">
        <f>I83*100/E83</f>
        <v>76.830699774266193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150.35</v>
      </c>
      <c r="H85" s="47">
        <f>(D85-G85)*10000*C85/1000000</f>
        <v>1.1631500000000032</v>
      </c>
      <c r="I85" s="47">
        <f>E85-H85</f>
        <v>0.25684999999999669</v>
      </c>
      <c r="J85" s="211">
        <v>0</v>
      </c>
      <c r="K85" s="211">
        <f t="shared" ref="K85" si="31">J85</f>
        <v>0</v>
      </c>
      <c r="L85" s="195">
        <f t="shared" ref="L85:L87" si="32">I85*100/E85</f>
        <v>18.088028169013853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 t="s">
        <v>124</v>
      </c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127.194</v>
      </c>
      <c r="F100" s="192"/>
      <c r="G100" s="192"/>
      <c r="H100" s="192">
        <f>H21+H26+H37+H42+H47+H61+H70+H83+H85+H87</f>
        <v>30.72013800000018</v>
      </c>
      <c r="I100" s="192">
        <f>I21+I26+I37+I42+I47+I61+I70+I83+I85+I87</f>
        <v>96.473861999999841</v>
      </c>
      <c r="J100" s="192"/>
      <c r="K100" s="192"/>
      <c r="L100" s="192">
        <f>I100*100/E100</f>
        <v>75.847808858908309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175.5</v>
      </c>
      <c r="H102" s="47">
        <f>(D102-G102)*10000*C102/1000000</f>
        <v>1.0528200000000065</v>
      </c>
      <c r="I102" s="47">
        <f>E102-H102</f>
        <v>1.3071799999999933</v>
      </c>
      <c r="J102" s="231">
        <v>0.02</v>
      </c>
      <c r="K102" s="231">
        <f>J102</f>
        <v>0.02</v>
      </c>
      <c r="L102" s="195">
        <f t="shared" ref="L102:L104" si="34">I102*100/E102</f>
        <v>55.38898305084718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169.09</v>
      </c>
      <c r="H103" s="47">
        <f>(D103-G103)*10000*C103/1000000</f>
        <v>1.3898999999999884</v>
      </c>
      <c r="I103" s="47">
        <f>E103-H103</f>
        <v>2.6701000000000112</v>
      </c>
      <c r="J103" s="185">
        <v>1E-3</v>
      </c>
      <c r="K103" s="185">
        <f>J103</f>
        <v>1E-3</v>
      </c>
      <c r="L103" s="195">
        <f t="shared" si="34"/>
        <v>65.766009852217039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177.75</v>
      </c>
      <c r="H104" s="47">
        <f>(D104-G104)*10000*C104/1000000</f>
        <v>0.94469999999999765</v>
      </c>
      <c r="I104" s="47">
        <f>E104-H104</f>
        <v>5.5300000000002347E-2</v>
      </c>
      <c r="J104" s="47">
        <v>0</v>
      </c>
      <c r="K104" s="47">
        <v>0</v>
      </c>
      <c r="L104" s="195">
        <f t="shared" si="34"/>
        <v>5.5300000000002347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3.3874199999999925</v>
      </c>
      <c r="I105" s="192">
        <f>SUM(I102:I104)</f>
        <v>4.0325800000000074</v>
      </c>
      <c r="J105" s="192"/>
      <c r="K105" s="192"/>
      <c r="L105" s="201">
        <f>I105*100/E105</f>
        <v>54.34743935309983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7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B3" sqref="B3:M3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29 жовтня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175.8</v>
      </c>
      <c r="H11" s="27">
        <f>Лист1!H11</f>
        <v>3.7895279999999643</v>
      </c>
      <c r="I11" s="27">
        <f>E11-H11</f>
        <v>4.450472000000036</v>
      </c>
      <c r="J11" s="27">
        <f>Лист1!J11</f>
        <v>0.35</v>
      </c>
      <c r="K11" s="27">
        <f>J11</f>
        <v>0.35</v>
      </c>
      <c r="L11" s="28">
        <f t="shared" ref="L11:L20" si="0">I11*100/E11</f>
        <v>54.01058252427228</v>
      </c>
      <c r="M11" s="154">
        <v>0.35</v>
      </c>
      <c r="N11" s="166"/>
      <c r="O11" s="166">
        <f>G11-D11</f>
        <v>-1.1999999999999886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0.63</v>
      </c>
      <c r="K12" s="27">
        <f t="shared" ref="K12:K20" si="3">J12</f>
        <v>0.63</v>
      </c>
      <c r="L12" s="28">
        <f t="shared" si="0"/>
        <v>100.697674418605</v>
      </c>
      <c r="M12" s="154">
        <v>0.8</v>
      </c>
      <c r="N12" s="166"/>
      <c r="O12" s="166">
        <f t="shared" ref="O12:O75" si="4">G12-D12</f>
        <v>2.0000000000010232E-2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163.66</v>
      </c>
      <c r="H13" s="27">
        <f>Лист1!H13</f>
        <v>0.74800000000000744</v>
      </c>
      <c r="I13" s="27">
        <f t="shared" si="2"/>
        <v>0.75199999999999256</v>
      </c>
      <c r="J13" s="27">
        <f>Лист1!J13</f>
        <v>0.8</v>
      </c>
      <c r="K13" s="27">
        <f>J13</f>
        <v>0.8</v>
      </c>
      <c r="L13" s="28">
        <f t="shared" si="0"/>
        <v>50.133333333332835</v>
      </c>
      <c r="M13" s="154">
        <v>0.95</v>
      </c>
      <c r="N13" s="166"/>
      <c r="O13" s="166">
        <f t="shared" si="4"/>
        <v>-0.34000000000000341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156.69999999999999</v>
      </c>
      <c r="H14" s="27">
        <f>Лист1!H14</f>
        <v>4.3073600000000605</v>
      </c>
      <c r="I14" s="27">
        <f t="shared" si="2"/>
        <v>12.652639999999941</v>
      </c>
      <c r="J14" s="27">
        <f>Лист1!J14</f>
        <v>1.5</v>
      </c>
      <c r="K14" s="27">
        <f t="shared" si="3"/>
        <v>1.5</v>
      </c>
      <c r="L14" s="28">
        <f t="shared" si="0"/>
        <v>74.602830188678894</v>
      </c>
      <c r="M14" s="154">
        <v>1.5</v>
      </c>
      <c r="N14" s="166"/>
      <c r="O14" s="166">
        <f t="shared" si="4"/>
        <v>-0.80000000000001137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144.38999999999999</v>
      </c>
      <c r="H15" s="27">
        <f>Лист1!H15</f>
        <v>1.6500000000031892E-2</v>
      </c>
      <c r="I15" s="27">
        <f t="shared" si="2"/>
        <v>2.4034999999999682</v>
      </c>
      <c r="J15" s="27">
        <f>Лист1!J15</f>
        <v>1.5</v>
      </c>
      <c r="K15" s="27">
        <f t="shared" si="3"/>
        <v>1.5</v>
      </c>
      <c r="L15" s="28">
        <f t="shared" si="0"/>
        <v>99.318181818180506</v>
      </c>
      <c r="M15" s="154">
        <v>1.7</v>
      </c>
      <c r="N15" s="166"/>
      <c r="O15" s="166">
        <f t="shared" si="4"/>
        <v>-1.0000000000019327E-2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142.66999999999999</v>
      </c>
      <c r="H16" s="27">
        <f>Лист1!H16</f>
        <v>5.6800000000008878E-2</v>
      </c>
      <c r="I16" s="27">
        <f t="shared" si="2"/>
        <v>1.5031999999999912</v>
      </c>
      <c r="J16" s="27">
        <f>Лист1!J16</f>
        <v>1.5</v>
      </c>
      <c r="K16" s="27">
        <f t="shared" si="3"/>
        <v>1.5</v>
      </c>
      <c r="L16" s="28">
        <f t="shared" si="0"/>
        <v>96.358974358973782</v>
      </c>
      <c r="M16" s="154">
        <v>1.8</v>
      </c>
      <c r="N16" s="166"/>
      <c r="O16" s="166">
        <f t="shared" si="4"/>
        <v>-8.0000000000012506E-2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</v>
      </c>
      <c r="H17" s="27">
        <f>Лист1!H17</f>
        <v>0.32699999999998142</v>
      </c>
      <c r="I17" s="27">
        <f t="shared" si="2"/>
        <v>2.9430000000000187</v>
      </c>
      <c r="J17" s="27">
        <f>Лист1!J17</f>
        <v>2.25</v>
      </c>
      <c r="K17" s="27">
        <f t="shared" si="3"/>
        <v>2.25</v>
      </c>
      <c r="L17" s="28">
        <f t="shared" si="0"/>
        <v>90.000000000000583</v>
      </c>
      <c r="M17" s="154">
        <v>2.25</v>
      </c>
      <c r="N17" s="166"/>
      <c r="O17" s="166">
        <f t="shared" si="4"/>
        <v>-9.9999999999994316E-2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127.15</v>
      </c>
      <c r="H18" s="27">
        <f>Лист1!H18</f>
        <v>0.17499999999999999</v>
      </c>
      <c r="I18" s="27">
        <f t="shared" si="2"/>
        <v>1.575</v>
      </c>
      <c r="J18" s="27">
        <f>Лист1!J18</f>
        <v>3.17</v>
      </c>
      <c r="K18" s="27">
        <f t="shared" si="3"/>
        <v>3.17</v>
      </c>
      <c r="L18" s="28">
        <f t="shared" si="0"/>
        <v>90</v>
      </c>
      <c r="M18" s="154">
        <v>2.2999999999999998</v>
      </c>
      <c r="N18" s="166"/>
      <c r="O18" s="166">
        <f t="shared" si="4"/>
        <v>-0.25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113.63</v>
      </c>
      <c r="H19" s="27">
        <f>Лист1!H19</f>
        <v>1.7226000000000652</v>
      </c>
      <c r="I19" s="27">
        <f t="shared" si="2"/>
        <v>13.977399999999934</v>
      </c>
      <c r="J19" s="27">
        <f>Лист1!J19</f>
        <v>2.5</v>
      </c>
      <c r="K19" s="27">
        <f>J19</f>
        <v>2.5</v>
      </c>
      <c r="L19" s="28">
        <f t="shared" si="0"/>
        <v>89.028025477706592</v>
      </c>
      <c r="M19" s="154">
        <v>2.4500000000000002</v>
      </c>
      <c r="N19" s="166"/>
      <c r="O19" s="166">
        <f t="shared" si="4"/>
        <v>-0.27000000000001023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99.75</v>
      </c>
      <c r="H20" s="27">
        <f>Лист1!H20</f>
        <v>0.10200000000000387</v>
      </c>
      <c r="I20" s="27">
        <f t="shared" si="2"/>
        <v>3.6479999999999961</v>
      </c>
      <c r="J20" s="27">
        <f>Лист1!J20</f>
        <v>1.7</v>
      </c>
      <c r="K20" s="27">
        <f t="shared" si="3"/>
        <v>1.7</v>
      </c>
      <c r="L20" s="28">
        <f t="shared" si="0"/>
        <v>97.279999999999902</v>
      </c>
      <c r="M20" s="154">
        <v>2.5</v>
      </c>
      <c r="N20" s="166"/>
      <c r="O20" s="166">
        <f t="shared" si="4"/>
        <v>-6.0000000000002274E-2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11.220788000000114</v>
      </c>
      <c r="I21" s="38">
        <f>SUM(I11:I20)</f>
        <v>47.369211999999891</v>
      </c>
      <c r="J21" s="37"/>
      <c r="K21" s="37"/>
      <c r="L21" s="180">
        <f>I21*100/E21</f>
        <v>80.848629458951848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198.5</v>
      </c>
      <c r="H23" s="27">
        <f>Лист1!H23</f>
        <v>0.85600000000001208</v>
      </c>
      <c r="I23" s="27">
        <f>E23-H23</f>
        <v>0.54399999999998783</v>
      </c>
      <c r="J23" s="167">
        <f>Лист1!J23</f>
        <v>0.26600000000000001</v>
      </c>
      <c r="K23" s="170">
        <f>J23</f>
        <v>0.26600000000000001</v>
      </c>
      <c r="L23" s="28">
        <f>I23*100/E23</f>
        <v>38.857142857141987</v>
      </c>
      <c r="M23" s="154">
        <v>0.05</v>
      </c>
      <c r="N23" s="166"/>
      <c r="O23" s="166">
        <f t="shared" si="4"/>
        <v>-0.80000000000001137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0.1</v>
      </c>
      <c r="K24" s="27">
        <f>J24</f>
        <v>0.1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2.4459999999999997</v>
      </c>
      <c r="I26" s="51">
        <f>I23+I24+I25</f>
        <v>1.9740000000000002</v>
      </c>
      <c r="J26" s="51"/>
      <c r="K26" s="51"/>
      <c r="L26" s="180">
        <f>I26*100/E26</f>
        <v>44.660633484162908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190.8</v>
      </c>
      <c r="H30" s="27">
        <f>Лист1!H30</f>
        <v>0.86399999999999988</v>
      </c>
      <c r="I30" s="27">
        <f>E30-H30</f>
        <v>0.53600000000000003</v>
      </c>
      <c r="J30" s="27">
        <f>Лист1!J30</f>
        <v>0.15</v>
      </c>
      <c r="K30" s="27">
        <f>J30</f>
        <v>0.15</v>
      </c>
      <c r="L30" s="28">
        <f>I30*100/E30</f>
        <v>38.285714285714292</v>
      </c>
      <c r="M30" s="154">
        <v>0.15</v>
      </c>
      <c r="N30" s="166"/>
      <c r="O30" s="166">
        <f t="shared" si="4"/>
        <v>-0.81000000000000227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182.45</v>
      </c>
      <c r="H33" s="27">
        <f>Лист1!H33</f>
        <v>0.1170000000000266</v>
      </c>
      <c r="I33" s="27">
        <f>E33-H33</f>
        <v>3.8129999999999735</v>
      </c>
      <c r="J33" s="27">
        <f>Лист1!J33</f>
        <v>0.11</v>
      </c>
      <c r="K33" s="27">
        <f>J33</f>
        <v>0.11</v>
      </c>
      <c r="L33" s="28">
        <f t="shared" ref="L33:L35" si="9">I33*100/E33</f>
        <v>97.022900763358095</v>
      </c>
      <c r="M33" s="154">
        <v>0.21</v>
      </c>
      <c r="N33" s="166"/>
      <c r="O33" s="166">
        <f t="shared" si="4"/>
        <v>-5.0000000000011369E-2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191.3</v>
      </c>
      <c r="H34" s="27">
        <f>Лист1!H34</f>
        <v>0.7799999999999927</v>
      </c>
      <c r="I34" s="27">
        <f>E34-H34</f>
        <v>0.29000000000000736</v>
      </c>
      <c r="J34" s="27">
        <f>Лист1!J34</f>
        <v>0.05</v>
      </c>
      <c r="K34" s="27">
        <f>J34</f>
        <v>0.05</v>
      </c>
      <c r="L34" s="28">
        <f t="shared" si="9"/>
        <v>27.102803738318443</v>
      </c>
      <c r="M34" s="154">
        <v>0.01</v>
      </c>
      <c r="N34" s="166"/>
      <c r="O34" s="166">
        <f t="shared" si="4"/>
        <v>-1.1999999999999886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179.14</v>
      </c>
      <c r="H35" s="27">
        <f>Лист1!H35</f>
        <v>-3.8799999999992278E-2</v>
      </c>
      <c r="I35" s="27">
        <f>E35-H35</f>
        <v>1.7887999999999922</v>
      </c>
      <c r="J35" s="27">
        <f>Лист1!J35</f>
        <v>0.17</v>
      </c>
      <c r="K35" s="27">
        <f>J35</f>
        <v>0.17</v>
      </c>
      <c r="L35" s="28">
        <f t="shared" si="9"/>
        <v>102.21714285714242</v>
      </c>
      <c r="M35" s="154">
        <v>0.22</v>
      </c>
      <c r="N35" s="166"/>
      <c r="O35" s="166">
        <f t="shared" si="4"/>
        <v>3.9999999999992042E-2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173.93</v>
      </c>
      <c r="H36" s="27">
        <f>Лист1!H36</f>
        <v>9.4999999999994603E-2</v>
      </c>
      <c r="I36" s="27">
        <f>E36-H36</f>
        <v>0.93500000000000538</v>
      </c>
      <c r="J36" s="27">
        <f>Лист1!J36</f>
        <v>0.19</v>
      </c>
      <c r="K36" s="65">
        <f>J36</f>
        <v>0.19</v>
      </c>
      <c r="L36" s="28">
        <f>I36*100/E36</f>
        <v>90.776699029126732</v>
      </c>
      <c r="M36" s="154">
        <v>0.26</v>
      </c>
      <c r="N36" s="166"/>
      <c r="O36" s="166">
        <f t="shared" si="4"/>
        <v>-9.9999999999994316E-2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1.9672000000000218</v>
      </c>
      <c r="I37" s="38">
        <f>I30+I31+I33+I34+I35+I36</f>
        <v>8.5127999999999791</v>
      </c>
      <c r="J37" s="38"/>
      <c r="K37" s="38"/>
      <c r="L37" s="180">
        <f>I37*100/E37</f>
        <v>81.229007633587585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</v>
      </c>
      <c r="H39" s="27">
        <f>Лист1!H39</f>
        <v>5.6999999999996762E-2</v>
      </c>
      <c r="I39" s="27">
        <f>E39-H39</f>
        <v>1.1330000000000031</v>
      </c>
      <c r="J39" s="27">
        <f>Лист1!J39</f>
        <v>0.04</v>
      </c>
      <c r="K39" s="27">
        <f>J39</f>
        <v>0.04</v>
      </c>
      <c r="L39" s="28">
        <f t="shared" ref="L39:L41" si="11">I39*100/E39</f>
        <v>95.210084033613711</v>
      </c>
      <c r="M39" s="154">
        <v>0.05</v>
      </c>
      <c r="N39" s="166"/>
      <c r="O39" s="166">
        <f t="shared" si="4"/>
        <v>-9.9999999999994316E-2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185.54</v>
      </c>
      <c r="H40" s="27">
        <f>Лист1!H40</f>
        <v>-4.159999999999172E-2</v>
      </c>
      <c r="I40" s="27">
        <f>E40-H40</f>
        <v>1.8715999999999917</v>
      </c>
      <c r="J40" s="27">
        <f>Лист1!J40</f>
        <v>0.08</v>
      </c>
      <c r="K40" s="27">
        <f>J40</f>
        <v>0.08</v>
      </c>
      <c r="L40" s="28">
        <f t="shared" si="11"/>
        <v>102.27322404371539</v>
      </c>
      <c r="M40" s="154">
        <v>0.06</v>
      </c>
      <c r="N40" s="166"/>
      <c r="O40" s="166">
        <f t="shared" si="4"/>
        <v>3.9999999999992042E-2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180.28</v>
      </c>
      <c r="H41" s="27">
        <f>Лист1!H41</f>
        <v>0.20479999999999562</v>
      </c>
      <c r="I41" s="27">
        <f>E41-H41</f>
        <v>0.81520000000000437</v>
      </c>
      <c r="J41" s="27">
        <f>Лист1!J41</f>
        <v>0.08</v>
      </c>
      <c r="K41" s="65">
        <f>J41</f>
        <v>0.08</v>
      </c>
      <c r="L41" s="28">
        <f t="shared" si="11"/>
        <v>79.921568627451407</v>
      </c>
      <c r="M41" s="154">
        <v>0.06</v>
      </c>
      <c r="N41" s="166"/>
      <c r="O41" s="166">
        <f t="shared" si="4"/>
        <v>-0.31999999999999318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0.22020000000000067</v>
      </c>
      <c r="I42" s="38">
        <f>SUM(I39:I41)</f>
        <v>3.819799999999999</v>
      </c>
      <c r="J42" s="38"/>
      <c r="K42" s="38"/>
      <c r="L42" s="180">
        <f>I42*100/E42</f>
        <v>94.54950495049502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181.7</v>
      </c>
      <c r="H44" s="27">
        <f>Лист1!H44</f>
        <v>0.53360000000000751</v>
      </c>
      <c r="I44" s="27">
        <f>E44-H44</f>
        <v>0.54639999999999256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50.592592592591899</v>
      </c>
      <c r="M44" s="171">
        <v>0.04</v>
      </c>
      <c r="N44" s="166"/>
      <c r="O44" s="166">
        <f t="shared" si="4"/>
        <v>-0.80000000000001137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</v>
      </c>
      <c r="H45" s="27">
        <f>Лист1!H45</f>
        <v>0.56520000000000348</v>
      </c>
      <c r="I45" s="27">
        <f>E45-H45</f>
        <v>0.84479999999999644</v>
      </c>
      <c r="J45" s="27">
        <f>Лист1!J45</f>
        <v>0.01</v>
      </c>
      <c r="K45" s="59">
        <f>J45</f>
        <v>0.01</v>
      </c>
      <c r="L45" s="28">
        <f t="shared" si="14"/>
        <v>59.914893617021029</v>
      </c>
      <c r="M45" s="171">
        <v>0.05</v>
      </c>
      <c r="N45" s="166"/>
      <c r="O45" s="166">
        <f t="shared" si="4"/>
        <v>-0.90000000000000568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174.35</v>
      </c>
      <c r="H46" s="27">
        <f>Лист1!H46</f>
        <v>0.50400000000000311</v>
      </c>
      <c r="I46" s="27">
        <f>E46-H46</f>
        <v>0.66599999999999682</v>
      </c>
      <c r="J46" s="27">
        <f>Лист1!J46</f>
        <v>0.01</v>
      </c>
      <c r="K46" s="59">
        <f>J46</f>
        <v>0.01</v>
      </c>
      <c r="L46" s="28">
        <f t="shared" si="14"/>
        <v>56.923076923076657</v>
      </c>
      <c r="M46" s="171">
        <v>0.06</v>
      </c>
      <c r="N46" s="166"/>
      <c r="O46" s="166">
        <f t="shared" si="4"/>
        <v>-0.90000000000000568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1.602800000000014</v>
      </c>
      <c r="I47" s="73">
        <f>SUM(I44:I46)</f>
        <v>2.0571999999999857</v>
      </c>
      <c r="J47" s="38"/>
      <c r="K47" s="76"/>
      <c r="L47" s="180">
        <f>I47*100/E47</f>
        <v>56.207650273223656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211.97</v>
      </c>
      <c r="H50" s="27">
        <f>Лист1!H50</f>
        <v>0.86</v>
      </c>
      <c r="I50" s="27">
        <f>E50-H50</f>
        <v>1.6100000000000003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65.18218623481782</v>
      </c>
      <c r="M50" s="154">
        <v>0.1</v>
      </c>
      <c r="N50" s="166"/>
      <c r="O50" s="166">
        <f t="shared" si="4"/>
        <v>-0.53000000000000114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195.12</v>
      </c>
      <c r="H51" s="27">
        <f>Лист1!H51</f>
        <v>0.2</v>
      </c>
      <c r="I51" s="27">
        <f t="shared" ref="I51:I60" si="18">E51-H51</f>
        <v>1.1000000000000001</v>
      </c>
      <c r="J51" s="27">
        <f>Лист1!J51</f>
        <v>0.1</v>
      </c>
      <c r="K51" s="27">
        <f>J51</f>
        <v>0.1</v>
      </c>
      <c r="L51" s="28">
        <f t="shared" si="17"/>
        <v>84.615384615384627</v>
      </c>
      <c r="M51" s="154">
        <v>0.15</v>
      </c>
      <c r="N51" s="166"/>
      <c r="O51" s="166">
        <f t="shared" si="4"/>
        <v>-0.37999999999999545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190.25</v>
      </c>
      <c r="H52" s="27">
        <f>Лист1!H52</f>
        <v>1.63</v>
      </c>
      <c r="I52" s="27">
        <f t="shared" si="18"/>
        <v>0.1100000000000001</v>
      </c>
      <c r="J52" s="27">
        <f>Лист1!J52</f>
        <v>0.05</v>
      </c>
      <c r="K52" s="27">
        <f t="shared" si="16"/>
        <v>0.05</v>
      </c>
      <c r="L52" s="28">
        <f t="shared" si="17"/>
        <v>6.3218390804597764</v>
      </c>
      <c r="M52" s="154">
        <v>0.15</v>
      </c>
      <c r="N52" s="166"/>
      <c r="O52" s="166">
        <f t="shared" si="4"/>
        <v>-1.4499999999999886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189.46</v>
      </c>
      <c r="H53" s="27">
        <f>Лист1!H53</f>
        <v>7.0000000000000007E-2</v>
      </c>
      <c r="I53" s="27">
        <f t="shared" si="18"/>
        <v>1.8599999999999999</v>
      </c>
      <c r="J53" s="27">
        <f>Лист1!J53</f>
        <v>0.25</v>
      </c>
      <c r="K53" s="27">
        <f>J53</f>
        <v>0.25</v>
      </c>
      <c r="L53" s="28">
        <f t="shared" si="17"/>
        <v>96.373056994818654</v>
      </c>
      <c r="M53" s="154">
        <v>0.2</v>
      </c>
      <c r="N53" s="166"/>
      <c r="O53" s="166">
        <f t="shared" si="4"/>
        <v>-3.9999999999992042E-2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185.9</v>
      </c>
      <c r="H55" s="59">
        <f>Лист1!H54</f>
        <v>0.05</v>
      </c>
      <c r="I55" s="59">
        <f t="shared" si="18"/>
        <v>1.02</v>
      </c>
      <c r="J55" s="59">
        <f>Лист1!J54</f>
        <v>0.3</v>
      </c>
      <c r="K55" s="59">
        <f t="shared" ref="K55:K60" si="20">J55</f>
        <v>0.3</v>
      </c>
      <c r="L55" s="178">
        <f t="shared" si="17"/>
        <v>95.327102803738313</v>
      </c>
      <c r="M55" s="179">
        <v>0.25</v>
      </c>
      <c r="N55" s="166"/>
      <c r="O55" s="166">
        <f t="shared" si="4"/>
        <v>-9.9999999999994316E-2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182.03</v>
      </c>
      <c r="H56" s="27">
        <f>Лист1!H56</f>
        <v>0.36</v>
      </c>
      <c r="I56" s="27">
        <f t="shared" si="18"/>
        <v>1.1099999999999999</v>
      </c>
      <c r="J56" s="27">
        <f>Лист1!J56</f>
        <v>0.3</v>
      </c>
      <c r="K56" s="27">
        <f>J56</f>
        <v>0.3</v>
      </c>
      <c r="L56" s="28">
        <f t="shared" si="17"/>
        <v>75.510204081632651</v>
      </c>
      <c r="M56" s="154">
        <v>0.3</v>
      </c>
      <c r="N56" s="166"/>
      <c r="O56" s="166">
        <f t="shared" si="4"/>
        <v>-0.37000000000000455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168.62</v>
      </c>
      <c r="H58" s="27">
        <f>Лист1!H58</f>
        <v>0.25839999999999691</v>
      </c>
      <c r="I58" s="27">
        <f t="shared" si="18"/>
        <v>0.9416000000000031</v>
      </c>
      <c r="J58" s="27">
        <f>Лист1!J58</f>
        <v>0.01</v>
      </c>
      <c r="K58" s="27">
        <f t="shared" si="20"/>
        <v>0.01</v>
      </c>
      <c r="L58" s="28">
        <f t="shared" si="17"/>
        <v>78.466666666666924</v>
      </c>
      <c r="M58" s="154">
        <v>0.4</v>
      </c>
      <c r="N58" s="166"/>
      <c r="O58" s="166">
        <f t="shared" si="4"/>
        <v>-0.37999999999999545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162.68</v>
      </c>
      <c r="H59" s="27">
        <f>Лист1!H59</f>
        <v>0.32639999999999303</v>
      </c>
      <c r="I59" s="27">
        <f t="shared" si="18"/>
        <v>2.1736000000000071</v>
      </c>
      <c r="J59" s="27">
        <f>Лист1!J59</f>
        <v>0.01</v>
      </c>
      <c r="K59" s="27">
        <f t="shared" si="20"/>
        <v>0.01</v>
      </c>
      <c r="L59" s="28">
        <f t="shared" si="17"/>
        <v>86.944000000000273</v>
      </c>
      <c r="M59" s="154">
        <v>0.45</v>
      </c>
      <c r="N59" s="166"/>
      <c r="O59" s="166">
        <f t="shared" si="4"/>
        <v>-0.31999999999999318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159.80000000000001</v>
      </c>
      <c r="H60" s="27">
        <f>Лист1!H60</f>
        <v>0.23399999999998669</v>
      </c>
      <c r="I60" s="27">
        <f t="shared" si="18"/>
        <v>1.0460000000000134</v>
      </c>
      <c r="J60" s="27">
        <f>Лист1!J60</f>
        <v>0.02</v>
      </c>
      <c r="K60" s="65">
        <f t="shared" si="20"/>
        <v>0.02</v>
      </c>
      <c r="L60" s="28">
        <f t="shared" si="17"/>
        <v>81.718750000001037</v>
      </c>
      <c r="M60" s="154">
        <v>0.5</v>
      </c>
      <c r="N60" s="166"/>
      <c r="O60" s="166">
        <f t="shared" si="4"/>
        <v>-0.29999999999998295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3.9887999999999759</v>
      </c>
      <c r="I61" s="38">
        <f>I50+I51+I52+I53+I55+I56+I57+I58+I59+I60</f>
        <v>12.101200000000023</v>
      </c>
      <c r="J61" s="38"/>
      <c r="K61" s="90"/>
      <c r="L61" s="180">
        <f>I61*100/E61</f>
        <v>71.183529411764837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217.4</v>
      </c>
      <c r="H63" s="27">
        <f>Лист1!H63</f>
        <v>0.34</v>
      </c>
      <c r="I63" s="27">
        <f>E63-H63</f>
        <v>0.78</v>
      </c>
      <c r="J63" s="27">
        <f>Лист1!J63</f>
        <v>0.05</v>
      </c>
      <c r="K63" s="27">
        <f>J63</f>
        <v>0.05</v>
      </c>
      <c r="L63" s="28">
        <f t="shared" ref="L63:L68" si="22">I63*100/E63</f>
        <v>69.642857142857139</v>
      </c>
      <c r="M63" s="154">
        <v>0.01</v>
      </c>
      <c r="N63" s="166"/>
      <c r="O63" s="166">
        <f t="shared" si="4"/>
        <v>-0.5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210.95</v>
      </c>
      <c r="H64" s="27">
        <f>Лист1!H64</f>
        <v>0.46</v>
      </c>
      <c r="I64" s="27">
        <f>E64-H64</f>
        <v>1.75</v>
      </c>
      <c r="J64" s="27">
        <f>Лист1!J64</f>
        <v>0.06</v>
      </c>
      <c r="K64" s="27">
        <f>J64</f>
        <v>0.06</v>
      </c>
      <c r="L64" s="28">
        <f t="shared" si="22"/>
        <v>79.185520361990953</v>
      </c>
      <c r="M64" s="154">
        <v>0.04</v>
      </c>
      <c r="N64" s="166"/>
      <c r="O64" s="166">
        <f t="shared" si="4"/>
        <v>-0.55000000000001137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187.45</v>
      </c>
      <c r="H65" s="27">
        <f>Лист1!H65</f>
        <v>1.5</v>
      </c>
      <c r="I65" s="27">
        <f>E65-H65</f>
        <v>8.0000000000000071E-2</v>
      </c>
      <c r="J65" s="27">
        <f>Лист1!J65</f>
        <v>0.02</v>
      </c>
      <c r="K65" s="27">
        <f>J65</f>
        <v>0.02</v>
      </c>
      <c r="L65" s="28">
        <f t="shared" si="22"/>
        <v>5.0632911392405102</v>
      </c>
      <c r="M65" s="154">
        <v>0.06</v>
      </c>
      <c r="N65" s="166"/>
      <c r="O65" s="166">
        <f t="shared" si="4"/>
        <v>-1.75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184.04</v>
      </c>
      <c r="H66" s="27">
        <f>Лист1!H66</f>
        <v>0.48</v>
      </c>
      <c r="I66" s="27">
        <f>E66-H66</f>
        <v>0.95</v>
      </c>
      <c r="J66" s="27">
        <f>Лист1!J66</f>
        <v>7.0000000000000007E-2</v>
      </c>
      <c r="K66" s="27">
        <f>J66</f>
        <v>7.0000000000000007E-2</v>
      </c>
      <c r="L66" s="28">
        <f t="shared" si="22"/>
        <v>66.43356643356644</v>
      </c>
      <c r="M66" s="154">
        <v>7.0000000000000007E-2</v>
      </c>
      <c r="N66" s="166"/>
      <c r="O66" s="166">
        <f t="shared" si="4"/>
        <v>-0.46000000000000796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97.82</v>
      </c>
      <c r="H68" s="27">
        <f>Лист1!H68</f>
        <v>0.18720000000000711</v>
      </c>
      <c r="I68" s="27">
        <f>E68-H68</f>
        <v>2.3127999999999931</v>
      </c>
      <c r="J68" s="27">
        <f>Лист1!J68</f>
        <v>0.15</v>
      </c>
      <c r="K68" s="27">
        <f>J68</f>
        <v>0.15</v>
      </c>
      <c r="L68" s="28">
        <f t="shared" si="22"/>
        <v>92.51199999999973</v>
      </c>
      <c r="M68" s="154">
        <v>0.15</v>
      </c>
      <c r="N68" s="166"/>
      <c r="O68" s="166">
        <f t="shared" si="4"/>
        <v>-0.15000000000000568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3.7672000000000181</v>
      </c>
      <c r="I70" s="38">
        <f>I63+I64+I65+I66+I68+I69</f>
        <v>7.6727999999999827</v>
      </c>
      <c r="J70" s="38"/>
      <c r="K70" s="38"/>
      <c r="L70" s="180">
        <f>I70*100/E70</f>
        <v>58.392694063926811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168.37</v>
      </c>
      <c r="H73" s="27">
        <f>Лист1!H73</f>
        <v>0.94600000000001505</v>
      </c>
      <c r="I73" s="27">
        <f t="shared" si="25"/>
        <v>3.853999999999985</v>
      </c>
      <c r="J73" s="27">
        <f>Лист1!J73</f>
        <v>0</v>
      </c>
      <c r="K73" s="27">
        <f>J73</f>
        <v>0</v>
      </c>
      <c r="L73" s="28">
        <f t="shared" ref="L73:L82" si="26">I73*100/E73</f>
        <v>80.291666666666359</v>
      </c>
      <c r="M73" s="154">
        <v>7.0000000000000007E-2</v>
      </c>
      <c r="N73" s="166"/>
      <c r="O73" s="166">
        <f t="shared" si="4"/>
        <v>-0.43000000000000682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4.1056000000000292</v>
      </c>
      <c r="I83" s="38">
        <f>SUM(I73:I82)</f>
        <v>13.61439999999997</v>
      </c>
      <c r="J83" s="109"/>
      <c r="K83" s="74"/>
      <c r="L83" s="180">
        <f>I83*100/E83</f>
        <v>76.830699774266193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150.35</v>
      </c>
      <c r="H85" s="27">
        <f>Лист1!H85</f>
        <v>1.1631500000000032</v>
      </c>
      <c r="I85" s="27">
        <f>E85-H85</f>
        <v>0.25684999999999669</v>
      </c>
      <c r="J85" s="48">
        <f>Лист1!J85</f>
        <v>0</v>
      </c>
      <c r="K85" s="48">
        <f t="shared" ref="K85" si="28">J85</f>
        <v>0</v>
      </c>
      <c r="L85" s="28">
        <f>I85*100/E85</f>
        <v>18.088028169013853</v>
      </c>
      <c r="M85" s="159">
        <v>0.05</v>
      </c>
      <c r="N85" s="166"/>
      <c r="O85" s="166">
        <f t="shared" si="27"/>
        <v>-2.1500000000000057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0.17499999999999999</v>
      </c>
      <c r="I94" s="27">
        <f>E94-H94</f>
        <v>1.4849999999999999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0.17499999999999999</v>
      </c>
      <c r="I95" s="36">
        <f>I93+I94</f>
        <v>1.4849999999999999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139.05000000000001</v>
      </c>
      <c r="H97" s="150">
        <v>0.14000000000000001</v>
      </c>
      <c r="I97" s="27">
        <f>E97-H97</f>
        <v>2.02</v>
      </c>
      <c r="J97" s="150">
        <v>0.05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-0.14999999999997726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31.035138000000174</v>
      </c>
      <c r="I100" s="192">
        <f>I21+I26+I37+I42+I47+I61+I70+I83+I85+I87+I95+I97</f>
        <v>102.09486199999982</v>
      </c>
      <c r="J100" s="192"/>
      <c r="K100" s="192"/>
      <c r="L100" s="201">
        <f>I100*100/E100</f>
        <v>75.213542065713753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175.5</v>
      </c>
      <c r="H102" s="27">
        <f>Лист1!H102</f>
        <v>1.0528200000000065</v>
      </c>
      <c r="I102" s="27">
        <f>E102-H102</f>
        <v>1.3071799999999933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55.38898305084718</v>
      </c>
      <c r="M102" s="163"/>
      <c r="N102" s="166"/>
      <c r="O102" s="166">
        <f t="shared" si="27"/>
        <v>-0.90000000000000568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169.09</v>
      </c>
      <c r="H103" s="27">
        <f>Лист1!H103</f>
        <v>1.3898999999999884</v>
      </c>
      <c r="I103" s="27">
        <f>E103-H103</f>
        <v>2.6701000000000112</v>
      </c>
      <c r="J103" s="133">
        <f>Лист1!J103</f>
        <v>1E-3</v>
      </c>
      <c r="K103" s="27">
        <f>J103</f>
        <v>1E-3</v>
      </c>
      <c r="L103" s="28">
        <f t="shared" si="30"/>
        <v>65.766009852217039</v>
      </c>
      <c r="M103" s="154"/>
      <c r="N103" s="166"/>
      <c r="O103" s="166">
        <f t="shared" si="27"/>
        <v>-0.40999999999999659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177.75</v>
      </c>
      <c r="H104" s="27">
        <f>Лист1!H104</f>
        <v>0.94469999999999765</v>
      </c>
      <c r="I104" s="27">
        <f>E104-H104</f>
        <v>5.5300000000002347E-2</v>
      </c>
      <c r="J104" s="133">
        <f>Лист1!J104</f>
        <v>0</v>
      </c>
      <c r="K104" s="27">
        <v>0</v>
      </c>
      <c r="L104" s="28">
        <f t="shared" si="30"/>
        <v>5.5300000000002347</v>
      </c>
      <c r="M104" s="154"/>
      <c r="N104" s="166"/>
      <c r="O104" s="166">
        <f t="shared" si="27"/>
        <v>-2.3499999999999943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3.3874199999999925</v>
      </c>
      <c r="I105" s="38">
        <f>SUM(I102:I104)</f>
        <v>4.0325800000000074</v>
      </c>
      <c r="J105" s="38"/>
      <c r="K105" s="38"/>
      <c r="L105" s="196">
        <f>I105*100/E105</f>
        <v>54.34743935309983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985.10997932786108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BAK</cp:lastModifiedBy>
  <cp:lastPrinted>2024-10-23T07:05:20Z</cp:lastPrinted>
  <dcterms:created xsi:type="dcterms:W3CDTF">2023-05-23T07:28:04Z</dcterms:created>
  <dcterms:modified xsi:type="dcterms:W3CDTF">2024-10-29T11:31:46Z</dcterms:modified>
</cp:coreProperties>
</file>