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0" windowWidth="11040" windowHeight="805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I33" i="1" l="1"/>
  <c r="H33" i="1"/>
  <c r="H31" i="1" l="1"/>
  <c r="H30" i="1"/>
  <c r="I104" i="1" l="1"/>
  <c r="H104" i="1"/>
  <c r="H44" i="1" l="1"/>
  <c r="H39" i="1"/>
  <c r="H36" i="1"/>
  <c r="H35" i="1"/>
  <c r="H34" i="1"/>
  <c r="H23" i="1"/>
  <c r="H24" i="1"/>
  <c r="H19" i="1"/>
  <c r="H11" i="1"/>
  <c r="H18" i="1"/>
  <c r="I52" i="1" l="1"/>
  <c r="H103" i="1" l="1"/>
  <c r="H57" i="1" l="1"/>
  <c r="I53" i="1" l="1"/>
  <c r="K23" i="1"/>
  <c r="F102" i="4" l="1"/>
  <c r="E102" i="4"/>
  <c r="D102" i="4"/>
  <c r="I97" i="4" l="1"/>
  <c r="I94" i="4"/>
  <c r="K57" i="1" l="1"/>
  <c r="K94" i="4" l="1"/>
  <c r="H40" i="1" l="1"/>
  <c r="G11" i="4"/>
  <c r="K13" i="1" l="1"/>
  <c r="K12" i="1"/>
  <c r="E95" i="1" l="1"/>
  <c r="H20" i="1" l="1"/>
  <c r="H69" i="1" l="1"/>
  <c r="I24" i="1"/>
  <c r="I23" i="1"/>
  <c r="I25" i="1"/>
  <c r="E61" i="1" l="1"/>
  <c r="I54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H45" i="1"/>
  <c r="I51" i="1" l="1"/>
  <c r="L33" i="1"/>
  <c r="I36" i="1"/>
  <c r="I35" i="1" l="1"/>
  <c r="H14" i="1" l="1"/>
  <c r="H17" i="1" l="1"/>
  <c r="H15" i="1"/>
  <c r="H102" i="1"/>
  <c r="H41" i="1"/>
  <c r="H42" i="1" s="1"/>
  <c r="I34" i="1" l="1"/>
  <c r="L34" i="1" s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I57" i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I103" i="1" l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4" l="1"/>
  <c r="H17" i="4"/>
  <c r="H68" i="4"/>
  <c r="F12" i="1"/>
  <c r="F104" i="4" l="1"/>
  <c r="F103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21" i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L21" i="1" l="1"/>
  <c r="L23" i="4"/>
  <c r="I26" i="4"/>
  <c r="L26" i="4" s="1"/>
  <c r="L104" i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7" i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7" i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<sst xmlns="http://schemas.openxmlformats.org/spreadsheetml/2006/main" count="342" uniqueCount="125">
  <si>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</si>
  <si>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</si>
  <si>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</si>
  <si>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</si>
  <si>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</si>
  <si>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</si>
  <si>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</si>
  <si>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</si>
  <si>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</si>
  <si>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</si>
  <si>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</si>
  <si>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</si>
  <si>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</si>
  <si>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</si>
  <si>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</si>
  <si>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</si>
  <si>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</si>
  <si>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</si>
  <si>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</si>
  <si>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</si>
  <si>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</si>
  <si>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</si>
  <si>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</si>
  <si>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</si>
  <si>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</si>
  <si>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</si>
  <si>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</si>
  <si>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</si>
  <si>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</si>
  <si>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</si>
  <si>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</si>
  <si>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</si>
  <si>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</si>
  <si>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</si>
  <si>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</si>
  <si>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</si>
  <si>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</si>
  <si>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</si>
  <si>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</si>
  <si>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</si>
  <si>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</si>
  <si>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</si>
  <si>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</si>
  <si>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</si>
  <si>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</si>
  <si>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</si>
  <si>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</si>
  <si>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</si>
  <si>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</si>
  <si>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</si>
  <si>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</si>
  <si>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</si>
  <si>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</si>
  <si>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</si>
  <si>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</si>
  <si>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</si>
  <si>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</si>
  <si>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</si>
  <si>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</si>
  <si>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</si>
  <si>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</si>
  <si>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</si>
  <si>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</si>
  <si>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</si>
  <si>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</si>
  <si>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</si>
  <si>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</si>
  <si>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</si>
  <si>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</si>
  <si>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</si>
  <si>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</si>
  <si>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</si>
  <si>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</si>
  <si>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</si>
  <si>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</si>
  <si>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</si>
  <si>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</si>
  <si>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</si>
  <si>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</si>
  <si>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</si>
  <si>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</si>
  <si>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</si>
  <si>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</si>
  <si>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</si>
  <si>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</si>
  <si>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</si>
  <si>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</si>
  <si>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</si>
  <si>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</si>
  <si>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</si>
  <si>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</si>
  <si>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</si>
  <si>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</si>
  <si>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</si>
  <si>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</si>
  <si>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</si>
  <si>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</si>
  <si>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</si>
  <si>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</si>
  <si>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</si>
  <si>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</si>
  <si>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</si>
  <si>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</si>
  <si>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</si>
  <si>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</si>
  <si>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</si>
  <si>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</si>
  <si>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</si>
  <si>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</si>
  <si>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</si>
  <si>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</si>
  <si>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</si>
  <si>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</si>
  <si>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</si>
  <si>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</si>
  <si>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</si>
  <si>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</si>
  <si>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</si>
  <si>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</si>
  <si>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</si>
  <si>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</si>
  <si>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</si>
  <si>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ємкість</t>
  </si>
  <si>
    <t>рівень</t>
  </si>
  <si>
    <t>станом на 22 жовтняня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</si>
</sst>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710937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7.140625" style="140" customWidth="1"/>
    <col min="15" max="24" width="9.140625" style="140"/>
  </cols>
  <sheetData>
    <row r="1" spans="1:14" ht="14.25" customHeight="1" x14ac:dyDescent="0.25">
      <c r="A1" s="206"/>
      <c r="B1" s="292" t="s">
        <v>0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03"/>
    </row>
    <row r="2" spans="1:14" ht="13.5" customHeight="1" x14ac:dyDescent="0.25">
      <c r="A2" s="206"/>
      <c r="B2" s="292" t="s">
        <v>1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03"/>
    </row>
    <row r="3" spans="1:14" ht="12.75" customHeight="1" x14ac:dyDescent="0.25">
      <c r="A3" s="206"/>
      <c r="B3" s="293" t="s">
        <v>124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03"/>
    </row>
    <row r="4" spans="1:14" ht="12.75" customHeight="1" x14ac:dyDescent="0.25">
      <c r="A4" s="204"/>
      <c r="B4" s="284"/>
      <c r="C4" s="294" t="s">
        <v>2</v>
      </c>
      <c r="D4" s="294"/>
      <c r="E4" s="294"/>
      <c r="F4" s="295" t="s">
        <v>3</v>
      </c>
      <c r="G4" s="295"/>
      <c r="H4" s="295"/>
      <c r="I4" s="295"/>
      <c r="J4" s="295"/>
      <c r="K4" s="295"/>
      <c r="L4" s="296" t="s">
        <v>4</v>
      </c>
      <c r="M4" s="297" t="s">
        <v>5</v>
      </c>
      <c r="N4" s="290"/>
    </row>
    <row r="5" spans="1:14" x14ac:dyDescent="0.25">
      <c r="A5" s="249"/>
      <c r="B5" s="298" t="s">
        <v>6</v>
      </c>
      <c r="C5" s="281" t="s">
        <v>7</v>
      </c>
      <c r="D5" s="288" t="s">
        <v>8</v>
      </c>
      <c r="E5" s="300" t="s">
        <v>117</v>
      </c>
      <c r="F5" s="288" t="s">
        <v>10</v>
      </c>
      <c r="G5" s="274" t="s">
        <v>11</v>
      </c>
      <c r="H5" s="288" t="s">
        <v>12</v>
      </c>
      <c r="I5" s="274" t="s">
        <v>13</v>
      </c>
      <c r="J5" s="288" t="s">
        <v>14</v>
      </c>
      <c r="K5" s="296" t="s">
        <v>113</v>
      </c>
      <c r="L5" s="296"/>
      <c r="M5" s="297"/>
      <c r="N5" s="290"/>
    </row>
    <row r="6" spans="1:14" x14ac:dyDescent="0.25">
      <c r="A6" s="249"/>
      <c r="B6" s="299"/>
      <c r="C6" s="280"/>
      <c r="D6" s="277"/>
      <c r="E6" s="301"/>
      <c r="F6" s="277" t="s">
        <v>16</v>
      </c>
      <c r="G6" s="275" t="s">
        <v>123</v>
      </c>
      <c r="H6" s="277" t="s">
        <v>122</v>
      </c>
      <c r="I6" s="275"/>
      <c r="J6" s="279" t="s">
        <v>19</v>
      </c>
      <c r="K6" s="296"/>
      <c r="L6" s="296"/>
      <c r="M6" s="297"/>
      <c r="N6" s="290"/>
    </row>
    <row r="7" spans="1:14" x14ac:dyDescent="0.25">
      <c r="A7" s="249"/>
      <c r="B7" s="285"/>
      <c r="C7" s="280"/>
      <c r="D7" s="277"/>
      <c r="E7" s="301"/>
      <c r="F7" s="277" t="s">
        <v>17</v>
      </c>
      <c r="G7" s="275"/>
      <c r="H7" s="237"/>
      <c r="I7" s="287"/>
      <c r="J7" s="277"/>
      <c r="K7" s="296"/>
      <c r="L7" s="296"/>
      <c r="M7" s="297"/>
      <c r="N7" s="290"/>
    </row>
    <row r="8" spans="1:14" ht="15" customHeight="1" x14ac:dyDescent="0.25">
      <c r="A8" s="207"/>
      <c r="B8" s="207"/>
      <c r="C8" s="278" t="s">
        <v>20</v>
      </c>
      <c r="D8" s="289" t="s">
        <v>21</v>
      </c>
      <c r="E8" s="302"/>
      <c r="F8" s="289" t="s">
        <v>21</v>
      </c>
      <c r="G8" s="276" t="s">
        <v>21</v>
      </c>
      <c r="H8" s="289" t="s">
        <v>22</v>
      </c>
      <c r="I8" s="276" t="s">
        <v>22</v>
      </c>
      <c r="J8" s="289" t="s">
        <v>23</v>
      </c>
      <c r="K8" s="296"/>
      <c r="L8" s="296"/>
      <c r="M8" s="297"/>
      <c r="N8" s="290"/>
    </row>
    <row r="9" spans="1:14" ht="12" customHeight="1" x14ac:dyDescent="0.25">
      <c r="A9" s="204">
        <v>1</v>
      </c>
      <c r="B9" s="248">
        <v>2</v>
      </c>
      <c r="C9" s="282">
        <v>3</v>
      </c>
      <c r="D9" s="285">
        <v>4</v>
      </c>
      <c r="E9" s="282">
        <v>5</v>
      </c>
      <c r="F9" s="286">
        <v>6</v>
      </c>
      <c r="G9" s="282">
        <v>7</v>
      </c>
      <c r="H9" s="286">
        <v>8</v>
      </c>
      <c r="I9" s="282">
        <v>9</v>
      </c>
      <c r="J9" s="283">
        <v>10</v>
      </c>
      <c r="K9" s="282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175.4</v>
      </c>
      <c r="G11" s="47">
        <v>175.69</v>
      </c>
      <c r="H11" s="47">
        <f>(D11-G11)*10000*C11/1000000</f>
        <v>4.1369014000000073</v>
      </c>
      <c r="I11" s="47">
        <f>E11-H11</f>
        <v>4.1030985999999929</v>
      </c>
      <c r="J11" s="47">
        <v>0.35</v>
      </c>
      <c r="K11" s="47">
        <f>J11</f>
        <v>0.35</v>
      </c>
      <c r="L11" s="195">
        <f t="shared" ref="L11:L19" si="0">I11*100/E11</f>
        <v>49.79488592233001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167.51</v>
      </c>
      <c r="H12" s="47">
        <f t="shared" ref="H12:H16" si="2">(D12-G12)*10000*C12/1000000</f>
        <v>-1.1999999999989085E-2</v>
      </c>
      <c r="I12" s="47">
        <f t="shared" ref="I12:I19" si="3">E12-H12</f>
        <v>3.4519999999999889</v>
      </c>
      <c r="J12" s="47">
        <v>0.57999999999999996</v>
      </c>
      <c r="K12" s="47">
        <f t="shared" ref="K12:K20" si="4">J12</f>
        <v>0.57999999999999996</v>
      </c>
      <c r="L12" s="195">
        <f>I12*100/E12</f>
        <v>100.348837209302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163.63999999999999</v>
      </c>
      <c r="H13" s="47">
        <f t="shared" si="2"/>
        <v>0.79200000000003001</v>
      </c>
      <c r="I13" s="47">
        <f t="shared" si="3"/>
        <v>0.70799999999996999</v>
      </c>
      <c r="J13" s="47">
        <v>0.8</v>
      </c>
      <c r="K13" s="47">
        <f>J13</f>
        <v>0.8</v>
      </c>
      <c r="L13" s="195">
        <f>I13*100/E13</f>
        <v>47.199999999997999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156.68</v>
      </c>
      <c r="H14" s="47">
        <f>(D14-G14)*10000*C14/1000000</f>
        <v>4.4150439999999627</v>
      </c>
      <c r="I14" s="47">
        <f t="shared" si="3"/>
        <v>12.544956000000038</v>
      </c>
      <c r="J14" s="47">
        <v>1.5</v>
      </c>
      <c r="K14" s="47">
        <f t="shared" si="4"/>
        <v>1.5</v>
      </c>
      <c r="L14" s="195">
        <f t="shared" si="0"/>
        <v>73.967900943396444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144.37</v>
      </c>
      <c r="H15" s="47">
        <f>(D15-G15)*10000*C15/1000000</f>
        <v>4.9500000000001876E-2</v>
      </c>
      <c r="I15" s="47">
        <f t="shared" si="3"/>
        <v>2.3704999999999981</v>
      </c>
      <c r="J15" s="47">
        <v>1.5</v>
      </c>
      <c r="K15" s="47">
        <f t="shared" si="4"/>
        <v>1.5</v>
      </c>
      <c r="L15" s="195">
        <f t="shared" si="0"/>
        <v>97.954545454545382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142.66999999999999</v>
      </c>
      <c r="H16" s="47">
        <f t="shared" si="2"/>
        <v>5.6800000000008878E-2</v>
      </c>
      <c r="I16" s="47">
        <f t="shared" si="3"/>
        <v>1.5031999999999912</v>
      </c>
      <c r="J16" s="47">
        <v>1.5</v>
      </c>
      <c r="K16" s="47">
        <f t="shared" si="4"/>
        <v>1.5</v>
      </c>
      <c r="L16" s="195">
        <f t="shared" si="0"/>
        <v>96.358974358973782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131.52000000000001</v>
      </c>
      <c r="H17" s="47">
        <f>(D17-G17)*10000*C17/1000000</f>
        <v>0.26159999999994799</v>
      </c>
      <c r="I17" s="47">
        <f t="shared" si="3"/>
        <v>3.0084000000000519</v>
      </c>
      <c r="J17" s="47">
        <v>2.25</v>
      </c>
      <c r="K17" s="47">
        <f t="shared" si="4"/>
        <v>2.25</v>
      </c>
      <c r="L17" s="195">
        <f t="shared" si="0"/>
        <v>92.000000000001592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127.21</v>
      </c>
      <c r="H18" s="47">
        <f>(D18-G18)*10000*C18/1000000</f>
        <v>0.13300000000000836</v>
      </c>
      <c r="I18" s="47">
        <f t="shared" si="3"/>
        <v>1.6169999999999916</v>
      </c>
      <c r="J18" s="47">
        <v>3.81</v>
      </c>
      <c r="K18" s="47">
        <f t="shared" si="4"/>
        <v>3.81</v>
      </c>
      <c r="L18" s="195">
        <f t="shared" si="0"/>
        <v>92.399999999999523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113.46</v>
      </c>
      <c r="H19" s="47">
        <f>(D19-G19)*10000*C19/1000000</f>
        <v>2.8072000000000759</v>
      </c>
      <c r="I19" s="47">
        <f t="shared" si="3"/>
        <v>12.892799999999923</v>
      </c>
      <c r="J19" s="47">
        <v>2.4</v>
      </c>
      <c r="K19" s="47">
        <f>J19</f>
        <v>2.4</v>
      </c>
      <c r="L19" s="195">
        <f t="shared" si="0"/>
        <v>82.119745222929453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99.76</v>
      </c>
      <c r="H20" s="47">
        <f>(D20-G20)*10000*C20/1000000</f>
        <v>8.4999999999995163E-2</v>
      </c>
      <c r="I20" s="47">
        <f>E20-H20</f>
        <v>3.6650000000000049</v>
      </c>
      <c r="J20" s="47">
        <v>1.5</v>
      </c>
      <c r="K20" s="47">
        <f t="shared" si="4"/>
        <v>1.5</v>
      </c>
      <c r="L20" s="195">
        <f>I20*100/E20</f>
        <v>97.733333333333476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12.725045400000051</v>
      </c>
      <c r="I21" s="192">
        <f>SUM(I11:I20)</f>
        <v>45.864954599999955</v>
      </c>
      <c r="J21" s="191"/>
      <c r="K21" s="191"/>
      <c r="L21" s="201">
        <f>I21*100/E21</f>
        <v>78.281199180747493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203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198.5</v>
      </c>
      <c r="H23" s="47">
        <f>(D23-G23)*10000*C23/1000000</f>
        <v>0.85600000000001208</v>
      </c>
      <c r="I23" s="47">
        <f>E23-H23</f>
        <v>0.54399999999998783</v>
      </c>
      <c r="J23" s="185">
        <v>0.16600000000000001</v>
      </c>
      <c r="K23" s="185">
        <f>J23</f>
        <v>0.16600000000000001</v>
      </c>
      <c r="L23" s="195">
        <f>I23*100/E23</f>
        <v>38.857142857141987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0.1</v>
      </c>
      <c r="K24" s="185">
        <f>J24</f>
        <v>0.1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-1.75</v>
      </c>
      <c r="H25" s="47">
        <v>0.82</v>
      </c>
      <c r="I25" s="47">
        <f>E25-H25</f>
        <v>0.68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2.4459999999999997</v>
      </c>
      <c r="I26" s="215">
        <f>SUM(I23:I25)</f>
        <v>1.9740000000000002</v>
      </c>
      <c r="J26" s="215"/>
      <c r="K26" s="215"/>
      <c r="L26" s="201">
        <f>I26*100/E26</f>
        <v>44.660633484162908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190.8</v>
      </c>
      <c r="H30" s="47">
        <f>E30-I30</f>
        <v>0.86399999999999988</v>
      </c>
      <c r="I30" s="185">
        <v>0.54</v>
      </c>
      <c r="J30" s="47">
        <v>0.15</v>
      </c>
      <c r="K30" s="47">
        <f>J30</f>
        <v>0.15</v>
      </c>
      <c r="L30" s="195">
        <f>I30*100/E30</f>
        <v>38.461538461538467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0.15000000000000013</v>
      </c>
      <c r="I31" s="185">
        <v>1.1499999999999999</v>
      </c>
      <c r="J31" s="47">
        <v>0.01</v>
      </c>
      <c r="K31" s="47">
        <f>J31</f>
        <v>0.01</v>
      </c>
      <c r="L31" s="195">
        <f>I31*100/E31</f>
        <v>88.461538461538453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182.27</v>
      </c>
      <c r="H33" s="47">
        <f>(D33-G33)*10000*C33/1000000</f>
        <v>0.53819999999997603</v>
      </c>
      <c r="I33" s="185">
        <f>E33-H33</f>
        <v>3.3918000000000239</v>
      </c>
      <c r="J33" s="47">
        <v>0.09</v>
      </c>
      <c r="K33" s="47">
        <f>J33</f>
        <v>0.09</v>
      </c>
      <c r="L33" s="195">
        <f>I33*100/E33</f>
        <v>86.305343511450985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191.55</v>
      </c>
      <c r="H34" s="47">
        <f>(D34-G34)*10000*C34/1000000</f>
        <v>0.61749999999999261</v>
      </c>
      <c r="I34" s="185">
        <f t="shared" ref="I34:I35" si="9">E34-H34</f>
        <v>0.45250000000000745</v>
      </c>
      <c r="J34" s="47">
        <v>0.04</v>
      </c>
      <c r="K34" s="47">
        <f>J34</f>
        <v>0.04</v>
      </c>
      <c r="L34" s="195">
        <f>I34*100/E34</f>
        <v>42.289719626168917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179.13</v>
      </c>
      <c r="H35" s="47">
        <f>(D35-G35)*10000*C35/1000000</f>
        <v>-2.9100000000001101E-2</v>
      </c>
      <c r="I35" s="185">
        <f t="shared" si="9"/>
        <v>1.779100000000001</v>
      </c>
      <c r="J35" s="47">
        <v>0.15</v>
      </c>
      <c r="K35" s="47">
        <f>J35</f>
        <v>0.15</v>
      </c>
      <c r="L35" s="195">
        <f t="shared" ref="L35" si="10">I35*100/E35</f>
        <v>101.66285714285721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173.7</v>
      </c>
      <c r="H36" s="47">
        <f>(D36-G36)*10000*C36/1000000</f>
        <v>0.31350000000001188</v>
      </c>
      <c r="I36" s="185">
        <f>E36-H36</f>
        <v>0.71649999999998815</v>
      </c>
      <c r="J36" s="47">
        <v>0.18</v>
      </c>
      <c r="K36" s="47">
        <f>J36</f>
        <v>0.18</v>
      </c>
      <c r="L36" s="195">
        <f>I36*100/E36</f>
        <v>69.563106796115349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2.4540999999999795</v>
      </c>
      <c r="I37" s="193">
        <f>I30+I33+I34+I35+I36+I31</f>
        <v>8.0299000000000209</v>
      </c>
      <c r="J37" s="192"/>
      <c r="K37" s="192"/>
      <c r="L37" s="201">
        <f>I37*100/E37</f>
        <v>76.591949637543124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189.32</v>
      </c>
      <c r="H39" s="47">
        <f>(D39-G39)*10000*C39/1000000</f>
        <v>0.10260000000000388</v>
      </c>
      <c r="I39" s="47">
        <f>E39-H39</f>
        <v>1.0873999999999961</v>
      </c>
      <c r="J39" s="47">
        <v>0.05</v>
      </c>
      <c r="K39" s="47">
        <f>J39</f>
        <v>0.05</v>
      </c>
      <c r="L39" s="195">
        <f t="shared" ref="L39:L41" si="12">I39*100/E39</f>
        <v>91.378151260503884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185.54</v>
      </c>
      <c r="H40" s="185">
        <f>(D40-G40)*10000*C40/1000000</f>
        <v>-4.159999999999172E-2</v>
      </c>
      <c r="I40" s="185">
        <f>E40-H40</f>
        <v>1.8715999999999917</v>
      </c>
      <c r="J40" s="47">
        <v>0.08</v>
      </c>
      <c r="K40" s="47">
        <f>J40</f>
        <v>0.08</v>
      </c>
      <c r="L40" s="195">
        <f t="shared" si="12"/>
        <v>102.27322404371539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180.25</v>
      </c>
      <c r="H41" s="185">
        <f>(D41-G41)*10000*C41/1000000</f>
        <v>0.22399999999999637</v>
      </c>
      <c r="I41" s="185">
        <f>E41-H41</f>
        <v>0.79600000000000359</v>
      </c>
      <c r="J41" s="47">
        <v>0.08</v>
      </c>
      <c r="K41" s="47">
        <f>J41</f>
        <v>0.08</v>
      </c>
      <c r="L41" s="195">
        <f t="shared" si="12"/>
        <v>78.039215686274872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0.28500000000000852</v>
      </c>
      <c r="I42" s="192">
        <f>SUM(I39:I41)</f>
        <v>3.7549999999999919</v>
      </c>
      <c r="J42" s="192"/>
      <c r="K42" s="192"/>
      <c r="L42" s="201">
        <f>I42*100/E42</f>
        <v>92.945544554455253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181.75</v>
      </c>
      <c r="H44" s="47">
        <f>(D44-G44)*10000*C44/1000000</f>
        <v>0.50024999999999997</v>
      </c>
      <c r="I44" s="47">
        <f>E44-H44</f>
        <v>0.5797500000000001</v>
      </c>
      <c r="J44" s="47">
        <v>0.01</v>
      </c>
      <c r="K44" s="47">
        <f t="shared" ref="K44" si="14">J44</f>
        <v>0.01</v>
      </c>
      <c r="L44" s="195">
        <f t="shared" ref="L44:L46" si="15">I44*100/E44</f>
        <v>53.680555555555557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176.1</v>
      </c>
      <c r="H45" s="47">
        <f>(D45-G45)*10000*C45/1000000</f>
        <v>0.56520000000000348</v>
      </c>
      <c r="I45" s="47">
        <f>E45-H45</f>
        <v>0.84479999999999644</v>
      </c>
      <c r="J45" s="47">
        <v>0.01</v>
      </c>
      <c r="K45" s="47">
        <f>J45</f>
        <v>0.01</v>
      </c>
      <c r="L45" s="195">
        <f t="shared" si="15"/>
        <v>59.914893617021029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174.35</v>
      </c>
      <c r="H46" s="47">
        <f t="shared" ref="H46" si="16">(D46-G46)*10000*C46/1000000</f>
        <v>0.50400000000000311</v>
      </c>
      <c r="I46" s="47">
        <f>E46-H46</f>
        <v>0.66599999999999682</v>
      </c>
      <c r="J46" s="47">
        <v>0.01</v>
      </c>
      <c r="K46" s="47">
        <f>J46</f>
        <v>0.01</v>
      </c>
      <c r="L46" s="195">
        <f t="shared" si="15"/>
        <v>56.923076923076657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1.5694500000000065</v>
      </c>
      <c r="I47" s="192">
        <f>SUM(I44:I46)</f>
        <v>2.0905499999999932</v>
      </c>
      <c r="J47" s="192"/>
      <c r="K47" s="192"/>
      <c r="L47" s="201">
        <f>I47*100/E47</f>
        <v>57.118852459016203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211.95</v>
      </c>
      <c r="H50" s="47">
        <v>0.89</v>
      </c>
      <c r="I50" s="47">
        <f>E50-H50</f>
        <v>1.58</v>
      </c>
      <c r="J50" s="47">
        <v>0.15</v>
      </c>
      <c r="K50" s="47">
        <f t="shared" ref="K50:K52" si="18">J50</f>
        <v>0.15</v>
      </c>
      <c r="L50" s="195">
        <f t="shared" ref="L50:L60" si="19">I50*100/E50</f>
        <v>63.967611336032384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1.3</v>
      </c>
      <c r="F51" s="47">
        <f t="shared" si="17"/>
        <v>195.5</v>
      </c>
      <c r="G51" s="47">
        <v>195.1</v>
      </c>
      <c r="H51" s="47">
        <v>0.21</v>
      </c>
      <c r="I51" s="47">
        <f>E51-H51</f>
        <v>1.0900000000000001</v>
      </c>
      <c r="J51" s="47">
        <v>0.1</v>
      </c>
      <c r="K51" s="47">
        <f>J51</f>
        <v>0.1</v>
      </c>
      <c r="L51" s="195">
        <f t="shared" si="19"/>
        <v>83.846153846153854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190.25</v>
      </c>
      <c r="H52" s="47">
        <v>1.63</v>
      </c>
      <c r="I52" s="47">
        <f>E52-H52</f>
        <v>0.1100000000000001</v>
      </c>
      <c r="J52" s="47">
        <v>0.05</v>
      </c>
      <c r="K52" s="47">
        <f t="shared" si="18"/>
        <v>0.05</v>
      </c>
      <c r="L52" s="195">
        <f>I52*100/E52</f>
        <v>6.3218390804597764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189.45</v>
      </c>
      <c r="H53" s="47">
        <v>0.09</v>
      </c>
      <c r="I53" s="47">
        <f>E53-H53</f>
        <v>1.8399999999999999</v>
      </c>
      <c r="J53" s="47">
        <v>0.25</v>
      </c>
      <c r="K53" s="47">
        <f>J53</f>
        <v>0.25</v>
      </c>
      <c r="L53" s="195">
        <f t="shared" si="19"/>
        <v>95.336787564766837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185.7</v>
      </c>
      <c r="H54" s="47">
        <v>7.0000000000000007E-2</v>
      </c>
      <c r="I54" s="47">
        <f>E54-H54</f>
        <v>1</v>
      </c>
      <c r="J54" s="47">
        <v>1.8</v>
      </c>
      <c r="K54" s="47">
        <f t="shared" ref="K54:K60" si="20">J54</f>
        <v>1.8</v>
      </c>
      <c r="L54" s="195">
        <f t="shared" si="19"/>
        <v>93.457943925233636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1">D56</f>
        <v>182.4</v>
      </c>
      <c r="G56" s="47">
        <v>181.99</v>
      </c>
      <c r="H56" s="47">
        <v>0.4</v>
      </c>
      <c r="I56" s="47">
        <f>E56-H56</f>
        <v>1.0699999999999998</v>
      </c>
      <c r="J56" s="47">
        <v>1.8</v>
      </c>
      <c r="K56" s="47">
        <f>J56</f>
        <v>1.8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1"/>
        <v>173</v>
      </c>
      <c r="G57" s="47">
        <v>173</v>
      </c>
      <c r="H57" s="47">
        <f>(D57-G57)*10000*C57/1000000</f>
        <v>0</v>
      </c>
      <c r="I57" s="47">
        <f>E57-H57</f>
        <v>1.1299999999999999</v>
      </c>
      <c r="J57" s="47">
        <v>0.02</v>
      </c>
      <c r="K57" s="47">
        <f>J57</f>
        <v>0.02</v>
      </c>
      <c r="L57" s="195">
        <f t="shared" si="19"/>
        <v>100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1"/>
        <v>169</v>
      </c>
      <c r="G58" s="47">
        <v>168.55</v>
      </c>
      <c r="H58" s="47">
        <f t="shared" ref="H58:H60" si="22">(D58-G58)*10000*C58/1000000</f>
        <v>0.30599999999999228</v>
      </c>
      <c r="I58" s="47">
        <f>E58-H58</f>
        <v>0.89400000000000768</v>
      </c>
      <c r="J58" s="47">
        <v>0.01</v>
      </c>
      <c r="K58" s="47">
        <f t="shared" si="20"/>
        <v>0.01</v>
      </c>
      <c r="L58" s="195">
        <f t="shared" si="19"/>
        <v>74.500000000000654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1"/>
        <v>163</v>
      </c>
      <c r="G59" s="47">
        <v>162.71</v>
      </c>
      <c r="H59" s="47">
        <f t="shared" si="22"/>
        <v>0.2957999999999919</v>
      </c>
      <c r="I59" s="47">
        <f>E59-H59</f>
        <v>2.2042000000000082</v>
      </c>
      <c r="J59" s="47">
        <v>0.01</v>
      </c>
      <c r="K59" s="47">
        <f t="shared" si="20"/>
        <v>0.01</v>
      </c>
      <c r="L59" s="195">
        <f t="shared" si="19"/>
        <v>88.168000000000319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1"/>
        <v>160.1</v>
      </c>
      <c r="G60" s="47">
        <v>159.80000000000001</v>
      </c>
      <c r="H60" s="47">
        <f t="shared" si="22"/>
        <v>0.23399999999998669</v>
      </c>
      <c r="I60" s="47">
        <f>E60-H60</f>
        <v>1.0460000000000134</v>
      </c>
      <c r="J60" s="47">
        <v>0.02</v>
      </c>
      <c r="K60" s="47">
        <f t="shared" si="20"/>
        <v>0.02</v>
      </c>
      <c r="L60" s="195">
        <f t="shared" si="19"/>
        <v>81.718750000001037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16.09</v>
      </c>
      <c r="F61" s="192"/>
      <c r="G61" s="219"/>
      <c r="H61" s="192">
        <f>H50+H51+H52+H53+H54+H56+H57+H58+H59+H60+H49</f>
        <v>4.1257999999999706</v>
      </c>
      <c r="I61" s="192">
        <f>I50+I51+I52+I53+I54+I56+I57+I58+I59+I60+I49</f>
        <v>11.96420000000003</v>
      </c>
      <c r="J61" s="192"/>
      <c r="K61" s="257"/>
      <c r="L61" s="201">
        <f>I61*100/E61</f>
        <v>74.357986326911316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3">D63</f>
        <v>217.9</v>
      </c>
      <c r="G63" s="47">
        <v>217.42</v>
      </c>
      <c r="H63" s="47">
        <v>0.33</v>
      </c>
      <c r="I63" s="47">
        <f>E63-H63</f>
        <v>0.79</v>
      </c>
      <c r="J63" s="47">
        <v>0.05</v>
      </c>
      <c r="K63" s="47">
        <f>J63</f>
        <v>0.05</v>
      </c>
      <c r="L63" s="195">
        <f t="shared" ref="L63:L68" si="24">I63*100/E63</f>
        <v>70.535714285714278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2.21</v>
      </c>
      <c r="F64" s="47">
        <f t="shared" si="23"/>
        <v>211.5</v>
      </c>
      <c r="G64" s="47">
        <v>210.97</v>
      </c>
      <c r="H64" s="47">
        <v>0.45</v>
      </c>
      <c r="I64" s="47">
        <f>E64-H64</f>
        <v>1.76</v>
      </c>
      <c r="J64" s="47">
        <v>0.06</v>
      </c>
      <c r="K64" s="47">
        <f>J64</f>
        <v>0.06</v>
      </c>
      <c r="L64" s="195">
        <f t="shared" si="24"/>
        <v>79.638009049773757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3"/>
        <v>189.2</v>
      </c>
      <c r="G65" s="47">
        <v>187.3</v>
      </c>
      <c r="H65" s="47">
        <v>1.53</v>
      </c>
      <c r="I65" s="47">
        <f>E65-H65</f>
        <v>5.0000000000000044E-2</v>
      </c>
      <c r="J65" s="47">
        <v>0.3</v>
      </c>
      <c r="K65" s="47">
        <f>J65</f>
        <v>0.3</v>
      </c>
      <c r="L65" s="195">
        <f t="shared" si="24"/>
        <v>3.1645569620253191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1.45</v>
      </c>
      <c r="F66" s="47">
        <f t="shared" si="23"/>
        <v>184.5</v>
      </c>
      <c r="G66" s="47">
        <v>184.04</v>
      </c>
      <c r="H66" s="47">
        <v>0.48</v>
      </c>
      <c r="I66" s="47">
        <f>E66-H66</f>
        <v>0.97</v>
      </c>
      <c r="J66" s="47">
        <v>7.0000000000000007E-2</v>
      </c>
      <c r="K66" s="47">
        <f>J66</f>
        <v>7.0000000000000007E-2</v>
      </c>
      <c r="L66" s="195">
        <f t="shared" si="24"/>
        <v>66.896551724137936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3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3"/>
        <v>97.97</v>
      </c>
      <c r="G68" s="47">
        <v>97.8</v>
      </c>
      <c r="H68" s="47">
        <f>(D68-G68)*10000*C68/1000000</f>
        <v>0.21216000000000212</v>
      </c>
      <c r="I68" s="47">
        <f>E68-H68</f>
        <v>2.2878399999999979</v>
      </c>
      <c r="J68" s="47">
        <v>0.1</v>
      </c>
      <c r="K68" s="47">
        <f>J68</f>
        <v>0.1</v>
      </c>
      <c r="L68" s="195">
        <f t="shared" si="24"/>
        <v>91.513599999999911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3"/>
        <v>161.46</v>
      </c>
      <c r="G69" s="47">
        <v>160.66</v>
      </c>
      <c r="H69" s="47">
        <f>(D69-G69)*10000*100/1000000</f>
        <v>0.80000000000001137</v>
      </c>
      <c r="I69" s="47">
        <f>E69-H69</f>
        <v>1.7999999999999887</v>
      </c>
      <c r="J69" s="47">
        <v>0</v>
      </c>
      <c r="K69" s="47">
        <f t="shared" ref="K69" si="25">J69</f>
        <v>0</v>
      </c>
      <c r="L69" s="195">
        <f>I69*100/E69</f>
        <v>69.230769230768786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11.46</v>
      </c>
      <c r="F70" s="192"/>
      <c r="G70" s="219"/>
      <c r="H70" s="192">
        <f>H69+H68+H66+H65+H64+H63</f>
        <v>3.802160000000014</v>
      </c>
      <c r="I70" s="192">
        <f>I69+I68+I66+I65+I64+I63</f>
        <v>7.657839999999986</v>
      </c>
      <c r="J70" s="192"/>
      <c r="K70" s="192"/>
      <c r="L70" s="201">
        <f>I70*100/E70</f>
        <v>66.822338568935308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6">D72</f>
        <v>174.5</v>
      </c>
      <c r="G72" s="187">
        <v>173.74</v>
      </c>
      <c r="H72" s="187">
        <v>0.59</v>
      </c>
      <c r="I72" s="187">
        <f t="shared" ref="I72" si="27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6"/>
        <v>168.8</v>
      </c>
      <c r="G73" s="47">
        <v>168.35</v>
      </c>
      <c r="H73" s="47">
        <f>(D73-G73)*10000*C73/1000000</f>
        <v>0.99000000000003763</v>
      </c>
      <c r="I73" s="47">
        <f t="shared" ref="I73:I82" si="28">E73-H73</f>
        <v>3.8099999999999623</v>
      </c>
      <c r="J73" s="47">
        <v>0</v>
      </c>
      <c r="K73" s="47">
        <f>J73</f>
        <v>0</v>
      </c>
      <c r="L73" s="195">
        <f t="shared" ref="L73:L82" si="29">I73*100/E73</f>
        <v>79.374999999999218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6"/>
        <v>159</v>
      </c>
      <c r="G74" s="47">
        <v>158.53</v>
      </c>
      <c r="H74" s="47">
        <f t="shared" ref="H74:H82" si="30">(D74-G74)*10000*C74/1000000</f>
        <v>0.43239999999999901</v>
      </c>
      <c r="I74" s="47">
        <f t="shared" si="28"/>
        <v>0.84760000000000102</v>
      </c>
      <c r="J74" s="47">
        <v>0.06</v>
      </c>
      <c r="K74" s="47">
        <v>0.06</v>
      </c>
      <c r="L74" s="195">
        <f t="shared" si="29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6"/>
        <v>158.30000000000001</v>
      </c>
      <c r="G75" s="47">
        <v>157.51</v>
      </c>
      <c r="H75" s="47">
        <f t="shared" si="30"/>
        <v>0.48980000000001267</v>
      </c>
      <c r="I75" s="47">
        <f t="shared" si="28"/>
        <v>0.53019999999998735</v>
      </c>
      <c r="J75" s="47">
        <v>7.0000000000000007E-2</v>
      </c>
      <c r="K75" s="47">
        <v>7.0000000000000007E-2</v>
      </c>
      <c r="L75" s="195">
        <f t="shared" si="29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6"/>
        <v>156.5</v>
      </c>
      <c r="G76" s="47">
        <v>155.69999999999999</v>
      </c>
      <c r="H76" s="47">
        <f t="shared" si="30"/>
        <v>0.7680000000000109</v>
      </c>
      <c r="I76" s="47">
        <f t="shared" si="28"/>
        <v>0.5919999999999892</v>
      </c>
      <c r="J76" s="47">
        <v>0.09</v>
      </c>
      <c r="K76" s="47">
        <v>0.09</v>
      </c>
      <c r="L76" s="195">
        <f t="shared" si="29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6"/>
        <v>156.19999999999999</v>
      </c>
      <c r="G77" s="47">
        <v>155.94999999999999</v>
      </c>
      <c r="H77" s="47">
        <f t="shared" si="30"/>
        <v>0.16500000000000001</v>
      </c>
      <c r="I77" s="47">
        <f t="shared" si="28"/>
        <v>0.83499999999999996</v>
      </c>
      <c r="J77" s="47">
        <v>0.09</v>
      </c>
      <c r="K77" s="47">
        <v>0.09</v>
      </c>
      <c r="L77" s="195">
        <f t="shared" si="29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6"/>
        <v>155.69999999999999</v>
      </c>
      <c r="G78" s="47">
        <v>155</v>
      </c>
      <c r="H78" s="47">
        <f>(D78-G78)*10000*C78/1000000</f>
        <v>0.64399999999998947</v>
      </c>
      <c r="I78" s="47">
        <f t="shared" si="28"/>
        <v>0.56600000000001049</v>
      </c>
      <c r="J78" s="47">
        <v>0.01</v>
      </c>
      <c r="K78" s="47">
        <v>0.01</v>
      </c>
      <c r="L78" s="195">
        <f t="shared" si="29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6"/>
        <v>154.19999999999999</v>
      </c>
      <c r="G79" s="47">
        <v>154.18</v>
      </c>
      <c r="H79" s="47">
        <f>(D79-G79)*10000*C79/1000000</f>
        <v>1.159999999998945E-2</v>
      </c>
      <c r="I79" s="47">
        <f t="shared" si="28"/>
        <v>1.0084000000000106</v>
      </c>
      <c r="J79" s="47">
        <v>0.11</v>
      </c>
      <c r="K79" s="47">
        <v>0.11</v>
      </c>
      <c r="L79" s="195">
        <f t="shared" si="29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6"/>
        <v>158.80000000000001</v>
      </c>
      <c r="G80" s="47">
        <v>158.59</v>
      </c>
      <c r="H80" s="47">
        <f t="shared" si="30"/>
        <v>0.32130000000001219</v>
      </c>
      <c r="I80" s="47">
        <f t="shared" si="28"/>
        <v>3.3186999999999878</v>
      </c>
      <c r="J80" s="47">
        <v>8.9999999999999993E-3</v>
      </c>
      <c r="K80" s="47">
        <v>0.01</v>
      </c>
      <c r="L80" s="195">
        <f t="shared" si="29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6"/>
        <v>159</v>
      </c>
      <c r="G81" s="47">
        <v>158.75</v>
      </c>
      <c r="H81" s="47">
        <f t="shared" si="30"/>
        <v>0.17249999999999999</v>
      </c>
      <c r="I81" s="47">
        <f t="shared" si="28"/>
        <v>0.84750000000000003</v>
      </c>
      <c r="J81" s="47">
        <v>1.2E-2</v>
      </c>
      <c r="K81" s="47">
        <v>1.2E-2</v>
      </c>
      <c r="L81" s="195">
        <f t="shared" si="29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6"/>
        <v>160.5</v>
      </c>
      <c r="G82" s="47">
        <v>160.25</v>
      </c>
      <c r="H82" s="47">
        <f t="shared" si="30"/>
        <v>0.155</v>
      </c>
      <c r="I82" s="47">
        <f t="shared" si="28"/>
        <v>1.2150000000000001</v>
      </c>
      <c r="J82" s="47">
        <v>1.6E-2</v>
      </c>
      <c r="K82" s="47">
        <v>1.6E-2</v>
      </c>
      <c r="L82" s="195">
        <f t="shared" si="29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4.149600000000051</v>
      </c>
      <c r="I83" s="192">
        <f>SUM(I73:I82)</f>
        <v>13.570399999999948</v>
      </c>
      <c r="J83" s="193"/>
      <c r="K83" s="192"/>
      <c r="L83" s="201">
        <f>I83*100/E83</f>
        <v>76.582392776523406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150.35</v>
      </c>
      <c r="H85" s="47">
        <f>(D85-G85)*10000*C85/1000000</f>
        <v>1.1631500000000032</v>
      </c>
      <c r="I85" s="47">
        <f>E85-H85</f>
        <v>0.25684999999999669</v>
      </c>
      <c r="J85" s="211">
        <v>0</v>
      </c>
      <c r="K85" s="211">
        <f t="shared" ref="K85" si="31">J85</f>
        <v>0</v>
      </c>
      <c r="L85" s="195">
        <f t="shared" ref="L85:L87" si="32">I85*100/E85</f>
        <v>18.088028169013853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59.6</v>
      </c>
      <c r="D87" s="211">
        <v>159.87</v>
      </c>
      <c r="E87" s="211">
        <v>1.19</v>
      </c>
      <c r="F87" s="47">
        <f>D87</f>
        <v>159.87</v>
      </c>
      <c r="G87" s="211">
        <v>159.47</v>
      </c>
      <c r="H87" s="47">
        <f>(D87-G87)*10000*C87/1000000</f>
        <v>0.23840000000000341</v>
      </c>
      <c r="I87" s="47">
        <f>E87-H87</f>
        <v>0.95159999999999656</v>
      </c>
      <c r="J87" s="211">
        <v>0.01</v>
      </c>
      <c r="K87" s="211">
        <f>J87</f>
        <v>0.01</v>
      </c>
      <c r="L87" s="195">
        <f t="shared" si="32"/>
        <v>79.966386554621565</v>
      </c>
      <c r="M87" s="211">
        <v>0.01</v>
      </c>
      <c r="N87" s="238"/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129.07400000000001</v>
      </c>
      <c r="F100" s="192"/>
      <c r="G100" s="192"/>
      <c r="H100" s="192">
        <f>H21+H26+H37+H42+H47+H61+H70+H83+H85+H87</f>
        <v>32.958705400000085</v>
      </c>
      <c r="I100" s="192">
        <f>I21+I26+I37+I42+I47+I61+I70+I83+I85+I87</f>
        <v>96.115294599999913</v>
      </c>
      <c r="J100" s="192"/>
      <c r="K100" s="192"/>
      <c r="L100" s="192">
        <f>I100*100/E100</f>
        <v>74.465263802159924</v>
      </c>
      <c r="M100" s="257"/>
      <c r="N100" s="181"/>
    </row>
    <row r="101" spans="1:15" ht="14.1" customHeight="1" x14ac:dyDescent="0.25">
      <c r="A101" s="230"/>
      <c r="B101" s="291" t="s">
        <v>107</v>
      </c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181"/>
    </row>
    <row r="102" spans="1:15" s="203" customFormat="1" x14ac:dyDescent="0.25">
      <c r="A102" s="252">
        <v>1</v>
      </c>
      <c r="B102" s="177" t="s">
        <v>108</v>
      </c>
      <c r="C102" s="231">
        <v>116.98</v>
      </c>
      <c r="D102" s="231">
        <v>176.4</v>
      </c>
      <c r="E102" s="231">
        <v>2.36</v>
      </c>
      <c r="F102" s="47">
        <f t="shared" ref="F102:F104" si="33">D102</f>
        <v>176.4</v>
      </c>
      <c r="G102" s="47">
        <v>175.4</v>
      </c>
      <c r="H102" s="47">
        <f>(D102-G102)*10000*C102/1000000</f>
        <v>1.1698</v>
      </c>
      <c r="I102" s="47">
        <f>E102-H102</f>
        <v>1.1901999999999999</v>
      </c>
      <c r="J102" s="231">
        <v>0.02</v>
      </c>
      <c r="K102" s="231">
        <f>J102</f>
        <v>0.02</v>
      </c>
      <c r="L102" s="195">
        <f t="shared" ref="L102:L104" si="34">I102*100/E102</f>
        <v>50.432203389830512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3"/>
        <v>169.5</v>
      </c>
      <c r="G103" s="47">
        <v>168.97</v>
      </c>
      <c r="H103" s="47">
        <f>(D103-G103)*10000*C103/1000000</f>
        <v>1.7967000000000037</v>
      </c>
      <c r="I103" s="47">
        <f>E103-H103</f>
        <v>2.2632999999999956</v>
      </c>
      <c r="J103" s="185">
        <v>1E-3</v>
      </c>
      <c r="K103" s="185">
        <f>J103</f>
        <v>1E-3</v>
      </c>
      <c r="L103" s="195">
        <f t="shared" si="34"/>
        <v>55.74630541871911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3"/>
        <v>180.1</v>
      </c>
      <c r="G104" s="47">
        <v>177.75</v>
      </c>
      <c r="H104" s="47">
        <f>(D104-G104)*10000*C104/1000000</f>
        <v>0.94469999999999765</v>
      </c>
      <c r="I104" s="47">
        <f>E104-H104</f>
        <v>5.5300000000002347E-2</v>
      </c>
      <c r="J104" s="47">
        <v>0</v>
      </c>
      <c r="K104" s="47">
        <v>0</v>
      </c>
      <c r="L104" s="195">
        <f t="shared" si="34"/>
        <v>5.5300000000002347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7.42</v>
      </c>
      <c r="F105" s="192"/>
      <c r="G105" s="233"/>
      <c r="H105" s="192">
        <f>SUM(H102:H104)</f>
        <v>3.9112000000000009</v>
      </c>
      <c r="I105" s="192">
        <f>SUM(I102:I104)</f>
        <v>3.5087999999999981</v>
      </c>
      <c r="J105" s="192"/>
      <c r="K105" s="192"/>
      <c r="L105" s="201">
        <f>I105*100/E105</f>
        <v>47.288409703504023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106" sqref="A1:N106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5" ht="12" customHeight="1" x14ac:dyDescent="0.25">
      <c r="A2" s="1"/>
      <c r="B2" s="309" t="s">
        <v>114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5" ht="10.5" customHeight="1" x14ac:dyDescent="0.25">
      <c r="A3" s="1"/>
      <c r="B3" s="310" t="str">
        <f>Лист1!B3</f>
        <v>станом на 22 жовтняня 2024р.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</row>
    <row r="4" spans="1:15" ht="12.75" customHeight="1" x14ac:dyDescent="0.25">
      <c r="A4" s="2"/>
      <c r="B4" s="3"/>
      <c r="C4" s="311" t="s">
        <v>2</v>
      </c>
      <c r="D4" s="312"/>
      <c r="E4" s="313"/>
      <c r="F4" s="314" t="s">
        <v>3</v>
      </c>
      <c r="G4" s="315"/>
      <c r="H4" s="316"/>
      <c r="I4" s="316"/>
      <c r="J4" s="316"/>
      <c r="K4" s="317"/>
      <c r="L4" s="305" t="s">
        <v>4</v>
      </c>
      <c r="M4" s="318" t="s">
        <v>5</v>
      </c>
      <c r="N4" s="303"/>
    </row>
    <row r="5" spans="1:15" x14ac:dyDescent="0.25">
      <c r="A5" s="4"/>
      <c r="B5" s="304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305" t="s">
        <v>113</v>
      </c>
      <c r="L5" s="306"/>
      <c r="M5" s="319"/>
      <c r="N5" s="303"/>
    </row>
    <row r="6" spans="1:15" x14ac:dyDescent="0.25">
      <c r="A6" s="4"/>
      <c r="B6" s="304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306"/>
      <c r="L6" s="306"/>
      <c r="M6" s="319"/>
      <c r="N6" s="303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306"/>
      <c r="L7" s="306"/>
      <c r="M7" s="319"/>
      <c r="N7" s="303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307"/>
      <c r="L8" s="307"/>
      <c r="M8" s="320"/>
      <c r="N8" s="303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175.69</v>
      </c>
      <c r="H11" s="27">
        <f>Лист1!H11</f>
        <v>4.1369014000000073</v>
      </c>
      <c r="I11" s="27">
        <f>E11-H11</f>
        <v>4.1030985999999929</v>
      </c>
      <c r="J11" s="27">
        <f>Лист1!J11</f>
        <v>0.35</v>
      </c>
      <c r="K11" s="27">
        <f>J11</f>
        <v>0.35</v>
      </c>
      <c r="L11" s="28">
        <f t="shared" ref="L11:L20" si="0">I11*100/E11</f>
        <v>49.79488592233001</v>
      </c>
      <c r="M11" s="154">
        <v>0.35</v>
      </c>
      <c r="N11" s="166"/>
      <c r="O11" s="166">
        <f>G11-D11</f>
        <v>-1.3100000000000023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167.51</v>
      </c>
      <c r="H12" s="27">
        <f>Лист1!H12</f>
        <v>-1.1999999999989085E-2</v>
      </c>
      <c r="I12" s="27">
        <f t="shared" ref="I12:I20" si="2">E12-H12</f>
        <v>3.4519999999999889</v>
      </c>
      <c r="J12" s="27">
        <f>Лист1!J12</f>
        <v>0.57999999999999996</v>
      </c>
      <c r="K12" s="27">
        <f t="shared" ref="K12:K20" si="3">J12</f>
        <v>0.57999999999999996</v>
      </c>
      <c r="L12" s="28">
        <f t="shared" si="0"/>
        <v>100.348837209302</v>
      </c>
      <c r="M12" s="154">
        <v>0.8</v>
      </c>
      <c r="N12" s="166"/>
      <c r="O12" s="166">
        <f t="shared" ref="O12:O75" si="4">G12-D12</f>
        <v>9.9999999999909051E-3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163.63999999999999</v>
      </c>
      <c r="H13" s="27">
        <f>Лист1!H13</f>
        <v>0.79200000000003001</v>
      </c>
      <c r="I13" s="27">
        <f t="shared" si="2"/>
        <v>0.70799999999996999</v>
      </c>
      <c r="J13" s="27">
        <f>Лист1!J13</f>
        <v>0.8</v>
      </c>
      <c r="K13" s="27">
        <f>J13</f>
        <v>0.8</v>
      </c>
      <c r="L13" s="28">
        <f t="shared" si="0"/>
        <v>47.199999999997999</v>
      </c>
      <c r="M13" s="154">
        <v>0.95</v>
      </c>
      <c r="N13" s="166"/>
      <c r="O13" s="166">
        <f t="shared" si="4"/>
        <v>-0.36000000000001364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156.68</v>
      </c>
      <c r="H14" s="27">
        <f>Лист1!H14</f>
        <v>4.4150439999999627</v>
      </c>
      <c r="I14" s="27">
        <f t="shared" si="2"/>
        <v>12.544956000000038</v>
      </c>
      <c r="J14" s="27">
        <f>Лист1!J14</f>
        <v>1.5</v>
      </c>
      <c r="K14" s="27">
        <f t="shared" si="3"/>
        <v>1.5</v>
      </c>
      <c r="L14" s="28">
        <f t="shared" si="0"/>
        <v>73.967900943396444</v>
      </c>
      <c r="M14" s="154">
        <v>1.5</v>
      </c>
      <c r="N14" s="166"/>
      <c r="O14" s="166">
        <f t="shared" si="4"/>
        <v>-0.81999999999999318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144.37</v>
      </c>
      <c r="H15" s="27">
        <f>Лист1!H15</f>
        <v>4.9500000000001876E-2</v>
      </c>
      <c r="I15" s="27">
        <f t="shared" si="2"/>
        <v>2.3704999999999981</v>
      </c>
      <c r="J15" s="27">
        <f>Лист1!J15</f>
        <v>1.5</v>
      </c>
      <c r="K15" s="27">
        <f t="shared" si="3"/>
        <v>1.5</v>
      </c>
      <c r="L15" s="28">
        <f t="shared" si="0"/>
        <v>97.954545454545382</v>
      </c>
      <c r="M15" s="154">
        <v>1.7</v>
      </c>
      <c r="N15" s="166"/>
      <c r="O15" s="166">
        <f t="shared" si="4"/>
        <v>-3.0000000000001137E-2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142.66999999999999</v>
      </c>
      <c r="H16" s="27">
        <f>Лист1!H16</f>
        <v>5.6800000000008878E-2</v>
      </c>
      <c r="I16" s="27">
        <f t="shared" si="2"/>
        <v>1.5031999999999912</v>
      </c>
      <c r="J16" s="27">
        <f>Лист1!J16</f>
        <v>1.5</v>
      </c>
      <c r="K16" s="27">
        <f t="shared" si="3"/>
        <v>1.5</v>
      </c>
      <c r="L16" s="28">
        <f t="shared" si="0"/>
        <v>96.358974358973782</v>
      </c>
      <c r="M16" s="154">
        <v>1.8</v>
      </c>
      <c r="N16" s="166"/>
      <c r="O16" s="166">
        <f t="shared" si="4"/>
        <v>-8.0000000000012506E-2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131.52000000000001</v>
      </c>
      <c r="H17" s="27">
        <f>Лист1!H17</f>
        <v>0.26159999999994799</v>
      </c>
      <c r="I17" s="27">
        <f t="shared" si="2"/>
        <v>3.0084000000000519</v>
      </c>
      <c r="J17" s="27">
        <f>Лист1!J17</f>
        <v>2.25</v>
      </c>
      <c r="K17" s="27">
        <f t="shared" si="3"/>
        <v>2.25</v>
      </c>
      <c r="L17" s="28">
        <f t="shared" si="0"/>
        <v>92.000000000001592</v>
      </c>
      <c r="M17" s="154">
        <v>2.25</v>
      </c>
      <c r="N17" s="166"/>
      <c r="O17" s="166">
        <f t="shared" si="4"/>
        <v>-7.9999999999984084E-2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127.21</v>
      </c>
      <c r="H18" s="27">
        <f>Лист1!H18</f>
        <v>0.13300000000000836</v>
      </c>
      <c r="I18" s="27">
        <f t="shared" si="2"/>
        <v>1.6169999999999916</v>
      </c>
      <c r="J18" s="27">
        <f>Лист1!J18</f>
        <v>3.81</v>
      </c>
      <c r="K18" s="27">
        <f t="shared" si="3"/>
        <v>3.81</v>
      </c>
      <c r="L18" s="28">
        <f t="shared" si="0"/>
        <v>92.399999999999523</v>
      </c>
      <c r="M18" s="154">
        <v>2.2999999999999998</v>
      </c>
      <c r="N18" s="166"/>
      <c r="O18" s="166">
        <f t="shared" si="4"/>
        <v>-0.19000000000001194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113.46</v>
      </c>
      <c r="H19" s="27">
        <f>Лист1!H19</f>
        <v>2.8072000000000759</v>
      </c>
      <c r="I19" s="27">
        <f t="shared" si="2"/>
        <v>12.892799999999923</v>
      </c>
      <c r="J19" s="27">
        <f>Лист1!J19</f>
        <v>2.4</v>
      </c>
      <c r="K19" s="27">
        <f>J19</f>
        <v>2.4</v>
      </c>
      <c r="L19" s="28">
        <f t="shared" si="0"/>
        <v>82.119745222929453</v>
      </c>
      <c r="M19" s="154">
        <v>2.4500000000000002</v>
      </c>
      <c r="N19" s="166"/>
      <c r="O19" s="166">
        <f t="shared" si="4"/>
        <v>-0.44000000000001194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99.76</v>
      </c>
      <c r="H20" s="27">
        <f>Лист1!H20</f>
        <v>8.4999999999995163E-2</v>
      </c>
      <c r="I20" s="27">
        <f t="shared" si="2"/>
        <v>3.6650000000000049</v>
      </c>
      <c r="J20" s="27">
        <f>Лист1!J20</f>
        <v>1.5</v>
      </c>
      <c r="K20" s="27">
        <f t="shared" si="3"/>
        <v>1.5</v>
      </c>
      <c r="L20" s="28">
        <f t="shared" si="0"/>
        <v>97.733333333333476</v>
      </c>
      <c r="M20" s="154">
        <v>2.5</v>
      </c>
      <c r="N20" s="166"/>
      <c r="O20" s="166">
        <f t="shared" si="4"/>
        <v>-4.9999999999997158E-2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12.725045400000051</v>
      </c>
      <c r="I21" s="38">
        <f>SUM(I11:I20)</f>
        <v>45.864954599999955</v>
      </c>
      <c r="J21" s="37"/>
      <c r="K21" s="37"/>
      <c r="L21" s="180">
        <f>I21*100/E21</f>
        <v>78.281199180747493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198.5</v>
      </c>
      <c r="H23" s="27">
        <f>Лист1!H23</f>
        <v>0.85600000000001208</v>
      </c>
      <c r="I23" s="27">
        <f>E23-H23</f>
        <v>0.54399999999998783</v>
      </c>
      <c r="J23" s="167">
        <f>Лист1!J23</f>
        <v>0.16600000000000001</v>
      </c>
      <c r="K23" s="170">
        <f>J23</f>
        <v>0.16600000000000001</v>
      </c>
      <c r="L23" s="28">
        <f>I23*100/E23</f>
        <v>38.857142857141987</v>
      </c>
      <c r="M23" s="154">
        <v>0.05</v>
      </c>
      <c r="N23" s="166"/>
      <c r="O23" s="166">
        <f t="shared" si="4"/>
        <v>-0.80000000000001137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f>E24-H24</f>
        <v>0.75000000000001243</v>
      </c>
      <c r="J24" s="167">
        <f>Лист1!J24</f>
        <v>0.1</v>
      </c>
      <c r="K24" s="27">
        <f>J24</f>
        <v>0.1</v>
      </c>
      <c r="L24" s="28">
        <f t="shared" ref="L24" si="6">I24*100/E24</f>
        <v>49.342105263158714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-1.75</v>
      </c>
      <c r="H25" s="27">
        <f>Лист1!H25</f>
        <v>0.82</v>
      </c>
      <c r="I25" s="27">
        <f>E25-H25</f>
        <v>0.68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-1.75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2.4459999999999997</v>
      </c>
      <c r="I26" s="51">
        <f>I23+I24+I25</f>
        <v>1.9740000000000002</v>
      </c>
      <c r="J26" s="51"/>
      <c r="K26" s="51"/>
      <c r="L26" s="180">
        <f>I26*100/E26</f>
        <v>44.660633484162908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190.8</v>
      </c>
      <c r="H30" s="27">
        <f>Лист1!H30</f>
        <v>0.86399999999999988</v>
      </c>
      <c r="I30" s="27">
        <f>E30-H30</f>
        <v>0.53600000000000003</v>
      </c>
      <c r="J30" s="27">
        <f>Лист1!J30</f>
        <v>0.15</v>
      </c>
      <c r="K30" s="27">
        <f>J30</f>
        <v>0.15</v>
      </c>
      <c r="L30" s="28">
        <f>I30*100/E30</f>
        <v>38.285714285714292</v>
      </c>
      <c r="M30" s="154">
        <v>0.15</v>
      </c>
      <c r="N30" s="166"/>
      <c r="O30" s="166">
        <f t="shared" si="4"/>
        <v>-0.81000000000000227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0.15000000000000013</v>
      </c>
      <c r="I31" s="27">
        <f>E31-H31</f>
        <v>1.1499999999999999</v>
      </c>
      <c r="J31" s="27">
        <f>Лист1!J31</f>
        <v>0.01</v>
      </c>
      <c r="K31" s="27">
        <f>J31</f>
        <v>0.01</v>
      </c>
      <c r="L31" s="28">
        <f>I31*100/E31</f>
        <v>88.461538461538453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182.27</v>
      </c>
      <c r="H33" s="27">
        <f>Лист1!H33</f>
        <v>0.53819999999997603</v>
      </c>
      <c r="I33" s="27">
        <f>E33-H33</f>
        <v>3.3918000000000239</v>
      </c>
      <c r="J33" s="27">
        <f>Лист1!J33</f>
        <v>0.09</v>
      </c>
      <c r="K33" s="27">
        <f>J33</f>
        <v>0.09</v>
      </c>
      <c r="L33" s="28">
        <f t="shared" ref="L33:L35" si="9">I33*100/E33</f>
        <v>86.305343511450985</v>
      </c>
      <c r="M33" s="154">
        <v>0.21</v>
      </c>
      <c r="N33" s="166"/>
      <c r="O33" s="166">
        <f t="shared" si="4"/>
        <v>-0.22999999999998977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191.55</v>
      </c>
      <c r="H34" s="27">
        <f>Лист1!H34</f>
        <v>0.61749999999999261</v>
      </c>
      <c r="I34" s="27">
        <f>E34-H34</f>
        <v>0.45250000000000745</v>
      </c>
      <c r="J34" s="27">
        <f>Лист1!J34</f>
        <v>0.04</v>
      </c>
      <c r="K34" s="27">
        <f>J34</f>
        <v>0.04</v>
      </c>
      <c r="L34" s="28">
        <f t="shared" si="9"/>
        <v>42.289719626168917</v>
      </c>
      <c r="M34" s="154">
        <v>0.01</v>
      </c>
      <c r="N34" s="166"/>
      <c r="O34" s="166">
        <f t="shared" si="4"/>
        <v>-0.94999999999998863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179.13</v>
      </c>
      <c r="H35" s="27">
        <f>Лист1!H35</f>
        <v>-2.9100000000001101E-2</v>
      </c>
      <c r="I35" s="27">
        <f>E35-H35</f>
        <v>1.779100000000001</v>
      </c>
      <c r="J35" s="27">
        <f>Лист1!J35</f>
        <v>0.15</v>
      </c>
      <c r="K35" s="27">
        <f>J35</f>
        <v>0.15</v>
      </c>
      <c r="L35" s="28">
        <f t="shared" si="9"/>
        <v>101.66285714285721</v>
      </c>
      <c r="M35" s="154">
        <v>0.22</v>
      </c>
      <c r="N35" s="166"/>
      <c r="O35" s="166">
        <f t="shared" si="4"/>
        <v>3.0000000000001137E-2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173.7</v>
      </c>
      <c r="H36" s="27">
        <f>Лист1!H36</f>
        <v>0.31350000000001188</v>
      </c>
      <c r="I36" s="27">
        <f>E36-H36</f>
        <v>0.71649999999998815</v>
      </c>
      <c r="J36" s="27">
        <f>Лист1!J36</f>
        <v>0.18</v>
      </c>
      <c r="K36" s="65">
        <f>J36</f>
        <v>0.18</v>
      </c>
      <c r="L36" s="28">
        <f>I36*100/E36</f>
        <v>69.563106796115349</v>
      </c>
      <c r="M36" s="154">
        <v>0.26</v>
      </c>
      <c r="N36" s="166"/>
      <c r="O36" s="166">
        <f t="shared" si="4"/>
        <v>-0.33000000000001251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2.4540999999999795</v>
      </c>
      <c r="I37" s="38">
        <f>I30+I31+I33+I34+I35+I36</f>
        <v>8.0259000000000196</v>
      </c>
      <c r="J37" s="38"/>
      <c r="K37" s="38"/>
      <c r="L37" s="180">
        <f>I37*100/E37</f>
        <v>76.583015267175753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189.32</v>
      </c>
      <c r="H39" s="27">
        <f>Лист1!H39</f>
        <v>0.10260000000000388</v>
      </c>
      <c r="I39" s="27">
        <f>E39-H39</f>
        <v>1.0873999999999961</v>
      </c>
      <c r="J39" s="27">
        <f>Лист1!J39</f>
        <v>0.05</v>
      </c>
      <c r="K39" s="27">
        <f>J39</f>
        <v>0.05</v>
      </c>
      <c r="L39" s="28">
        <f t="shared" ref="L39:L41" si="11">I39*100/E39</f>
        <v>91.378151260503884</v>
      </c>
      <c r="M39" s="154">
        <v>0.05</v>
      </c>
      <c r="N39" s="166"/>
      <c r="O39" s="166">
        <f t="shared" si="4"/>
        <v>-0.18000000000000682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185.54</v>
      </c>
      <c r="H40" s="27">
        <f>Лист1!H40</f>
        <v>-4.159999999999172E-2</v>
      </c>
      <c r="I40" s="27">
        <f>E40-H40</f>
        <v>1.8715999999999917</v>
      </c>
      <c r="J40" s="27">
        <f>Лист1!J40</f>
        <v>0.08</v>
      </c>
      <c r="K40" s="27">
        <f>J40</f>
        <v>0.08</v>
      </c>
      <c r="L40" s="28">
        <f t="shared" si="11"/>
        <v>102.27322404371539</v>
      </c>
      <c r="M40" s="154">
        <v>0.06</v>
      </c>
      <c r="N40" s="166"/>
      <c r="O40" s="166">
        <f t="shared" si="4"/>
        <v>3.9999999999992042E-2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180.25</v>
      </c>
      <c r="H41" s="27">
        <f>Лист1!H41</f>
        <v>0.22399999999999637</v>
      </c>
      <c r="I41" s="27">
        <f>E41-H41</f>
        <v>0.79600000000000359</v>
      </c>
      <c r="J41" s="27">
        <f>Лист1!J41</f>
        <v>0.08</v>
      </c>
      <c r="K41" s="65">
        <f>J41</f>
        <v>0.08</v>
      </c>
      <c r="L41" s="28">
        <f t="shared" si="11"/>
        <v>78.039215686274872</v>
      </c>
      <c r="M41" s="154">
        <v>0.06</v>
      </c>
      <c r="N41" s="166"/>
      <c r="O41" s="166">
        <f t="shared" si="4"/>
        <v>-0.34999999999999432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0.28500000000000852</v>
      </c>
      <c r="I42" s="38">
        <f>SUM(I39:I41)</f>
        <v>3.7549999999999919</v>
      </c>
      <c r="J42" s="38"/>
      <c r="K42" s="38"/>
      <c r="L42" s="180">
        <f>I42*100/E42</f>
        <v>92.945544554455253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181.75</v>
      </c>
      <c r="H44" s="27">
        <f>Лист1!H44</f>
        <v>0.50024999999999997</v>
      </c>
      <c r="I44" s="27">
        <f>E44-H44</f>
        <v>0.5797500000000001</v>
      </c>
      <c r="J44" s="27">
        <f>Лист1!J44</f>
        <v>0.01</v>
      </c>
      <c r="K44" s="59">
        <f t="shared" ref="K44" si="13">J44</f>
        <v>0.01</v>
      </c>
      <c r="L44" s="28">
        <f t="shared" ref="L44:L46" si="14">I44*100/E44</f>
        <v>53.680555555555557</v>
      </c>
      <c r="M44" s="171">
        <v>0.04</v>
      </c>
      <c r="N44" s="166"/>
      <c r="O44" s="166">
        <f t="shared" si="4"/>
        <v>-0.75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176.1</v>
      </c>
      <c r="H45" s="27">
        <f>Лист1!H45</f>
        <v>0.56520000000000348</v>
      </c>
      <c r="I45" s="27">
        <f>E45-H45</f>
        <v>0.84479999999999644</v>
      </c>
      <c r="J45" s="27">
        <f>Лист1!J45</f>
        <v>0.01</v>
      </c>
      <c r="K45" s="59">
        <f>J45</f>
        <v>0.01</v>
      </c>
      <c r="L45" s="28">
        <f t="shared" si="14"/>
        <v>59.914893617021029</v>
      </c>
      <c r="M45" s="171">
        <v>0.05</v>
      </c>
      <c r="N45" s="166"/>
      <c r="O45" s="166">
        <f t="shared" si="4"/>
        <v>-0.90000000000000568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174.35</v>
      </c>
      <c r="H46" s="27">
        <f>Лист1!H46</f>
        <v>0.50400000000000311</v>
      </c>
      <c r="I46" s="27">
        <f>E46-H46</f>
        <v>0.66599999999999682</v>
      </c>
      <c r="J46" s="27">
        <f>Лист1!J46</f>
        <v>0.01</v>
      </c>
      <c r="K46" s="59">
        <f>J46</f>
        <v>0.01</v>
      </c>
      <c r="L46" s="28">
        <f t="shared" si="14"/>
        <v>56.923076923076657</v>
      </c>
      <c r="M46" s="171">
        <v>0.06</v>
      </c>
      <c r="N46" s="166"/>
      <c r="O46" s="166">
        <f t="shared" si="4"/>
        <v>-0.90000000000000568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1.5694500000000065</v>
      </c>
      <c r="I47" s="73">
        <f>SUM(I44:I46)</f>
        <v>2.0905499999999932</v>
      </c>
      <c r="J47" s="38"/>
      <c r="K47" s="76"/>
      <c r="L47" s="180">
        <f>I47*100/E47</f>
        <v>57.118852459016203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211.95</v>
      </c>
      <c r="H50" s="27">
        <f>Лист1!H50</f>
        <v>0.89</v>
      </c>
      <c r="I50" s="27">
        <f>E50-H50</f>
        <v>1.58</v>
      </c>
      <c r="J50" s="27">
        <f>Лист1!J50</f>
        <v>0.15</v>
      </c>
      <c r="K50" s="27">
        <f t="shared" ref="K50:K52" si="16">J50</f>
        <v>0.15</v>
      </c>
      <c r="L50" s="28">
        <f t="shared" ref="L50:L60" si="17">I50*100/E50</f>
        <v>63.967611336032384</v>
      </c>
      <c r="M50" s="154">
        <v>0.1</v>
      </c>
      <c r="N50" s="166"/>
      <c r="O50" s="166">
        <f t="shared" si="4"/>
        <v>-0.55000000000001137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195.1</v>
      </c>
      <c r="H51" s="27">
        <f>Лист1!H51</f>
        <v>0.21</v>
      </c>
      <c r="I51" s="27">
        <f t="shared" ref="I51:I60" si="18">E51-H51</f>
        <v>1.0900000000000001</v>
      </c>
      <c r="J51" s="27">
        <f>Лист1!J51</f>
        <v>0.1</v>
      </c>
      <c r="K51" s="27">
        <f>J51</f>
        <v>0.1</v>
      </c>
      <c r="L51" s="28">
        <f t="shared" si="17"/>
        <v>83.846153846153854</v>
      </c>
      <c r="M51" s="154">
        <v>0.15</v>
      </c>
      <c r="N51" s="166"/>
      <c r="O51" s="166">
        <f t="shared" si="4"/>
        <v>-0.40000000000000568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190.25</v>
      </c>
      <c r="H52" s="27">
        <f>Лист1!H52</f>
        <v>1.63</v>
      </c>
      <c r="I52" s="27">
        <f t="shared" si="18"/>
        <v>0.1100000000000001</v>
      </c>
      <c r="J52" s="27">
        <f>Лист1!J52</f>
        <v>0.05</v>
      </c>
      <c r="K52" s="27">
        <f t="shared" si="16"/>
        <v>0.05</v>
      </c>
      <c r="L52" s="28">
        <f t="shared" si="17"/>
        <v>6.3218390804597764</v>
      </c>
      <c r="M52" s="154">
        <v>0.15</v>
      </c>
      <c r="N52" s="166"/>
      <c r="O52" s="166">
        <f t="shared" si="4"/>
        <v>-1.4499999999999886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189.45</v>
      </c>
      <c r="H53" s="27">
        <f>Лист1!H53</f>
        <v>0.09</v>
      </c>
      <c r="I53" s="27">
        <f t="shared" si="18"/>
        <v>1.8399999999999999</v>
      </c>
      <c r="J53" s="27">
        <f>Лист1!J53</f>
        <v>0.25</v>
      </c>
      <c r="K53" s="27">
        <f>J53</f>
        <v>0.25</v>
      </c>
      <c r="L53" s="28">
        <f t="shared" si="17"/>
        <v>95.336787564766837</v>
      </c>
      <c r="M53" s="154">
        <v>0.2</v>
      </c>
      <c r="N53" s="166"/>
      <c r="O53" s="166">
        <f t="shared" si="4"/>
        <v>-5.0000000000011369E-2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185.7</v>
      </c>
      <c r="H55" s="59">
        <f>Лист1!H54</f>
        <v>7.0000000000000007E-2</v>
      </c>
      <c r="I55" s="59">
        <f t="shared" si="18"/>
        <v>1</v>
      </c>
      <c r="J55" s="59">
        <f>Лист1!J54</f>
        <v>1.8</v>
      </c>
      <c r="K55" s="59">
        <f t="shared" ref="K55:K60" si="20">J55</f>
        <v>1.8</v>
      </c>
      <c r="L55" s="178">
        <f t="shared" si="17"/>
        <v>93.457943925233636</v>
      </c>
      <c r="M55" s="179">
        <v>0.25</v>
      </c>
      <c r="N55" s="166"/>
      <c r="O55" s="166">
        <f t="shared" si="4"/>
        <v>-0.30000000000001137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181.99</v>
      </c>
      <c r="H56" s="27">
        <f>Лист1!H56</f>
        <v>0.4</v>
      </c>
      <c r="I56" s="27">
        <f t="shared" si="18"/>
        <v>1.0699999999999998</v>
      </c>
      <c r="J56" s="27">
        <f>Лист1!J56</f>
        <v>1.8</v>
      </c>
      <c r="K56" s="27">
        <f>J56</f>
        <v>1.8</v>
      </c>
      <c r="L56" s="28">
        <f t="shared" si="17"/>
        <v>72.789115646258495</v>
      </c>
      <c r="M56" s="154">
        <v>0.3</v>
      </c>
      <c r="N56" s="166"/>
      <c r="O56" s="166">
        <f t="shared" si="4"/>
        <v>-0.40999999999999659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173</v>
      </c>
      <c r="H57" s="27">
        <f>Лист1!H57</f>
        <v>0</v>
      </c>
      <c r="I57" s="27">
        <f t="shared" si="18"/>
        <v>1.1299999999999999</v>
      </c>
      <c r="J57" s="27">
        <f>Лист1!J57</f>
        <v>0.02</v>
      </c>
      <c r="K57" s="27">
        <f>J57</f>
        <v>0.02</v>
      </c>
      <c r="L57" s="28">
        <f t="shared" si="17"/>
        <v>100</v>
      </c>
      <c r="M57" s="154">
        <v>0.35</v>
      </c>
      <c r="N57" s="166"/>
      <c r="O57" s="166">
        <f t="shared" si="4"/>
        <v>0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168.55</v>
      </c>
      <c r="H58" s="27">
        <f>Лист1!H58</f>
        <v>0.30599999999999228</v>
      </c>
      <c r="I58" s="27">
        <f t="shared" si="18"/>
        <v>0.89400000000000768</v>
      </c>
      <c r="J58" s="27">
        <f>Лист1!J58</f>
        <v>0.01</v>
      </c>
      <c r="K58" s="27">
        <f t="shared" si="20"/>
        <v>0.01</v>
      </c>
      <c r="L58" s="28">
        <f t="shared" si="17"/>
        <v>74.500000000000654</v>
      </c>
      <c r="M58" s="154">
        <v>0.4</v>
      </c>
      <c r="N58" s="166"/>
      <c r="O58" s="166">
        <f t="shared" si="4"/>
        <v>-0.44999999999998863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162.71</v>
      </c>
      <c r="H59" s="27">
        <f>Лист1!H59</f>
        <v>0.2957999999999919</v>
      </c>
      <c r="I59" s="27">
        <f t="shared" si="18"/>
        <v>2.2042000000000082</v>
      </c>
      <c r="J59" s="27">
        <f>Лист1!J59</f>
        <v>0.01</v>
      </c>
      <c r="K59" s="27">
        <f t="shared" si="20"/>
        <v>0.01</v>
      </c>
      <c r="L59" s="28">
        <f t="shared" si="17"/>
        <v>88.168000000000319</v>
      </c>
      <c r="M59" s="154">
        <v>0.45</v>
      </c>
      <c r="N59" s="166"/>
      <c r="O59" s="166">
        <f t="shared" si="4"/>
        <v>-0.28999999999999204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159.80000000000001</v>
      </c>
      <c r="H60" s="27">
        <f>Лист1!H60</f>
        <v>0.23399999999998669</v>
      </c>
      <c r="I60" s="27">
        <f t="shared" si="18"/>
        <v>1.0460000000000134</v>
      </c>
      <c r="J60" s="27">
        <f>Лист1!J60</f>
        <v>0.02</v>
      </c>
      <c r="K60" s="65">
        <f t="shared" si="20"/>
        <v>0.02</v>
      </c>
      <c r="L60" s="28">
        <f t="shared" si="17"/>
        <v>81.718750000001037</v>
      </c>
      <c r="M60" s="154">
        <v>0.5</v>
      </c>
      <c r="N60" s="166"/>
      <c r="O60" s="166">
        <f t="shared" si="4"/>
        <v>-0.29999999999998295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4.1257999999999706</v>
      </c>
      <c r="I61" s="38">
        <f>I50+I51+I52+I53+I55+I56+I57+I58+I59+I60</f>
        <v>11.96420000000003</v>
      </c>
      <c r="J61" s="38"/>
      <c r="K61" s="90"/>
      <c r="L61" s="180">
        <f>I61*100/E61</f>
        <v>70.377647058823698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217.42</v>
      </c>
      <c r="H63" s="27">
        <f>Лист1!H63</f>
        <v>0.33</v>
      </c>
      <c r="I63" s="27">
        <f>E63-H63</f>
        <v>0.79</v>
      </c>
      <c r="J63" s="27">
        <f>Лист1!J63</f>
        <v>0.05</v>
      </c>
      <c r="K63" s="27">
        <f>J63</f>
        <v>0.05</v>
      </c>
      <c r="L63" s="28">
        <f t="shared" ref="L63:L68" si="22">I63*100/E63</f>
        <v>70.535714285714278</v>
      </c>
      <c r="M63" s="154">
        <v>0.01</v>
      </c>
      <c r="N63" s="166"/>
      <c r="O63" s="166">
        <f t="shared" si="4"/>
        <v>-0.48000000000001819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210.97</v>
      </c>
      <c r="H64" s="27">
        <f>Лист1!H64</f>
        <v>0.45</v>
      </c>
      <c r="I64" s="27">
        <f>E64-H64</f>
        <v>1.76</v>
      </c>
      <c r="J64" s="27">
        <f>Лист1!J64</f>
        <v>0.06</v>
      </c>
      <c r="K64" s="27">
        <f>J64</f>
        <v>0.06</v>
      </c>
      <c r="L64" s="28">
        <f t="shared" si="22"/>
        <v>79.638009049773757</v>
      </c>
      <c r="M64" s="154">
        <v>0.04</v>
      </c>
      <c r="N64" s="166"/>
      <c r="O64" s="166">
        <f t="shared" si="4"/>
        <v>-0.53000000000000114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187.3</v>
      </c>
      <c r="H65" s="27">
        <f>Лист1!H65</f>
        <v>1.53</v>
      </c>
      <c r="I65" s="27">
        <f>E65-H65</f>
        <v>5.0000000000000044E-2</v>
      </c>
      <c r="J65" s="27">
        <f>Лист1!J65</f>
        <v>0.3</v>
      </c>
      <c r="K65" s="27">
        <f>J65</f>
        <v>0.3</v>
      </c>
      <c r="L65" s="28">
        <f t="shared" si="22"/>
        <v>3.1645569620253191</v>
      </c>
      <c r="M65" s="154">
        <v>0.06</v>
      </c>
      <c r="N65" s="166"/>
      <c r="O65" s="166">
        <f t="shared" si="4"/>
        <v>-1.8999999999999773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184.04</v>
      </c>
      <c r="H66" s="27">
        <f>Лист1!H66</f>
        <v>0.48</v>
      </c>
      <c r="I66" s="27">
        <f>E66-H66</f>
        <v>0.95</v>
      </c>
      <c r="J66" s="27">
        <f>Лист1!J66</f>
        <v>7.0000000000000007E-2</v>
      </c>
      <c r="K66" s="27">
        <f>J66</f>
        <v>7.0000000000000007E-2</v>
      </c>
      <c r="L66" s="28">
        <f t="shared" si="22"/>
        <v>66.43356643356644</v>
      </c>
      <c r="M66" s="154">
        <v>7.0000000000000007E-2</v>
      </c>
      <c r="N66" s="166"/>
      <c r="O66" s="166">
        <f t="shared" si="4"/>
        <v>-0.46000000000000796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97.8</v>
      </c>
      <c r="H68" s="27">
        <f>Лист1!H68</f>
        <v>0.21216000000000212</v>
      </c>
      <c r="I68" s="27">
        <f>E68-H68</f>
        <v>2.2878399999999979</v>
      </c>
      <c r="J68" s="27">
        <f>Лист1!J68</f>
        <v>0.1</v>
      </c>
      <c r="K68" s="27">
        <f>J68</f>
        <v>0.1</v>
      </c>
      <c r="L68" s="28">
        <f t="shared" si="22"/>
        <v>91.513599999999911</v>
      </c>
      <c r="M68" s="154">
        <v>0.15</v>
      </c>
      <c r="N68" s="166"/>
      <c r="O68" s="166">
        <f t="shared" si="4"/>
        <v>-0.17000000000000171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160.66</v>
      </c>
      <c r="H69" s="27">
        <f>Лист1!H69</f>
        <v>0.80000000000001137</v>
      </c>
      <c r="I69" s="27">
        <f>E69-H69</f>
        <v>1.7999999999999887</v>
      </c>
      <c r="J69" s="27">
        <f>Лист1!J69</f>
        <v>0</v>
      </c>
      <c r="K69" s="27">
        <f t="shared" ref="K69" si="23">J69</f>
        <v>0</v>
      </c>
      <c r="L69" s="28">
        <f>I69*100/E69</f>
        <v>69.230769230768786</v>
      </c>
      <c r="M69" s="154">
        <v>0.16</v>
      </c>
      <c r="N69" s="166"/>
      <c r="O69" s="166">
        <f t="shared" si="4"/>
        <v>-0.80000000000001137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3.8021600000000135</v>
      </c>
      <c r="I70" s="38">
        <f>I63+I64+I65+I66+I68+I69</f>
        <v>7.6378399999999864</v>
      </c>
      <c r="J70" s="38"/>
      <c r="K70" s="38"/>
      <c r="L70" s="180">
        <f>I70*100/E70</f>
        <v>58.12663622526626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168.35</v>
      </c>
      <c r="H73" s="27">
        <f>Лист1!H73</f>
        <v>0.99000000000003763</v>
      </c>
      <c r="I73" s="27">
        <f t="shared" si="25"/>
        <v>3.8099999999999623</v>
      </c>
      <c r="J73" s="27">
        <f>Лист1!J73</f>
        <v>0</v>
      </c>
      <c r="K73" s="27">
        <f>J73</f>
        <v>0</v>
      </c>
      <c r="L73" s="28">
        <f t="shared" ref="L73:L82" si="26">I73*100/E73</f>
        <v>79.374999999999218</v>
      </c>
      <c r="M73" s="154">
        <v>7.0000000000000007E-2</v>
      </c>
      <c r="N73" s="166"/>
      <c r="O73" s="166">
        <f t="shared" si="4"/>
        <v>-0.45000000000001705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4.149600000000051</v>
      </c>
      <c r="I83" s="38">
        <f>SUM(I73:I82)</f>
        <v>13.570399999999948</v>
      </c>
      <c r="J83" s="109"/>
      <c r="K83" s="74"/>
      <c r="L83" s="180">
        <f>I83*100/E83</f>
        <v>76.582392776523406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150.35</v>
      </c>
      <c r="H85" s="27">
        <f>Лист1!H85</f>
        <v>1.1631500000000032</v>
      </c>
      <c r="I85" s="27">
        <f>E85-H85</f>
        <v>0.25684999999999669</v>
      </c>
      <c r="J85" s="48">
        <f>Лист1!J85</f>
        <v>0</v>
      </c>
      <c r="K85" s="48">
        <f t="shared" ref="K85" si="28">J85</f>
        <v>0</v>
      </c>
      <c r="L85" s="28">
        <f>I85*100/E85</f>
        <v>18.088028169013853</v>
      </c>
      <c r="M85" s="159">
        <v>0.05</v>
      </c>
      <c r="N85" s="166"/>
      <c r="O85" s="166">
        <f t="shared" si="27"/>
        <v>-2.1500000000000057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159.47</v>
      </c>
      <c r="H87" s="27">
        <f>Лист1!H87</f>
        <v>0.23840000000000341</v>
      </c>
      <c r="I87" s="27">
        <f>E87-H87</f>
        <v>1.2115999999999965</v>
      </c>
      <c r="J87" s="48">
        <f>Лист1!J87</f>
        <v>0.01</v>
      </c>
      <c r="K87" s="143">
        <f>J87</f>
        <v>0.01</v>
      </c>
      <c r="L87" s="28">
        <f>I87*100/E87</f>
        <v>83.55862068965493</v>
      </c>
      <c r="M87" s="160">
        <v>0.01</v>
      </c>
      <c r="N87" s="166"/>
      <c r="O87" s="166">
        <f t="shared" si="27"/>
        <v>-0.53000000000000114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97.2</v>
      </c>
      <c r="H94" s="150">
        <v>0.17499999999999999</v>
      </c>
      <c r="I94" s="27">
        <f>E94-H94</f>
        <v>1.4849999999999999</v>
      </c>
      <c r="J94" s="150">
        <v>0.03</v>
      </c>
      <c r="K94" s="150">
        <f>J94</f>
        <v>0.03</v>
      </c>
      <c r="L94" s="243">
        <v>95</v>
      </c>
      <c r="M94" s="143">
        <v>89</v>
      </c>
      <c r="N94" s="166"/>
      <c r="O94" s="166">
        <f t="shared" si="27"/>
        <v>0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0.17499999999999999</v>
      </c>
      <c r="I95" s="36">
        <f>I93+I94</f>
        <v>1.4849999999999999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139.05000000000001</v>
      </c>
      <c r="H97" s="150">
        <v>0.14000000000000001</v>
      </c>
      <c r="I97" s="27">
        <f>E97-H97</f>
        <v>2.02</v>
      </c>
      <c r="J97" s="150">
        <v>0.05</v>
      </c>
      <c r="K97" s="150">
        <v>0</v>
      </c>
      <c r="L97" s="242">
        <v>98</v>
      </c>
      <c r="M97" s="143">
        <v>94</v>
      </c>
      <c r="N97" s="166"/>
      <c r="O97" s="166">
        <f t="shared" si="27"/>
        <v>-0.14999999999997726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33.273705400000082</v>
      </c>
      <c r="I100" s="192">
        <f>I21+I26+I37+I42+I47+I61+I70+I83+I85+I87+I95+I97</f>
        <v>99.856294599999913</v>
      </c>
      <c r="J100" s="192"/>
      <c r="K100" s="192"/>
      <c r="L100" s="201">
        <f>I100*100/E100</f>
        <v>73.564383822012616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308" t="s">
        <v>107</v>
      </c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f>Лист1!D102</f>
        <v>176.4</v>
      </c>
      <c r="E102" s="133">
        <f>Лист1!E102</f>
        <v>2.36</v>
      </c>
      <c r="F102" s="27">
        <f>Лист1!F102</f>
        <v>176.4</v>
      </c>
      <c r="G102" s="27">
        <f>Лист1!G102</f>
        <v>175.4</v>
      </c>
      <c r="H102" s="27">
        <f>Лист1!H102</f>
        <v>1.1698</v>
      </c>
      <c r="I102" s="27">
        <f>E102-H102</f>
        <v>1.1901999999999999</v>
      </c>
      <c r="J102" s="133">
        <f>Лист1!J102</f>
        <v>0.02</v>
      </c>
      <c r="K102" s="133">
        <f>J102</f>
        <v>0.02</v>
      </c>
      <c r="L102" s="28">
        <f t="shared" ref="L102:L104" si="30">I102*100/E102</f>
        <v>50.432203389830512</v>
      </c>
      <c r="M102" s="163"/>
      <c r="N102" s="166"/>
      <c r="O102" s="166">
        <f t="shared" si="27"/>
        <v>-1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ref="F103:F104" si="31">D103</f>
        <v>169.5</v>
      </c>
      <c r="G103" s="27">
        <f>Лист1!G103</f>
        <v>168.97</v>
      </c>
      <c r="H103" s="27">
        <f>Лист1!H103</f>
        <v>1.7967000000000037</v>
      </c>
      <c r="I103" s="27">
        <f>E103-H103</f>
        <v>2.2632999999999956</v>
      </c>
      <c r="J103" s="133">
        <f>Лист1!J103</f>
        <v>1E-3</v>
      </c>
      <c r="K103" s="27">
        <f>J103</f>
        <v>1E-3</v>
      </c>
      <c r="L103" s="28">
        <f t="shared" si="30"/>
        <v>55.74630541871911</v>
      </c>
      <c r="M103" s="154"/>
      <c r="N103" s="166"/>
      <c r="O103" s="166">
        <f t="shared" si="27"/>
        <v>-0.53000000000000114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1"/>
        <v>180.1</v>
      </c>
      <c r="G104" s="27">
        <f>Лист1!G104</f>
        <v>177.75</v>
      </c>
      <c r="H104" s="27">
        <f>Лист1!H104</f>
        <v>0.94469999999999765</v>
      </c>
      <c r="I104" s="27">
        <f>E104-H104</f>
        <v>5.5300000000002347E-2</v>
      </c>
      <c r="J104" s="133">
        <f>Лист1!J104</f>
        <v>0</v>
      </c>
      <c r="K104" s="27">
        <v>0</v>
      </c>
      <c r="L104" s="28">
        <f t="shared" si="30"/>
        <v>5.5300000000002347</v>
      </c>
      <c r="M104" s="154"/>
      <c r="N104" s="166"/>
      <c r="O104" s="166">
        <f t="shared" si="27"/>
        <v>-2.3499999999999943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7.42</v>
      </c>
      <c r="F105" s="38"/>
      <c r="G105" s="137"/>
      <c r="H105" s="38">
        <f>SUM(H102:H104)</f>
        <v>3.9112000000000009</v>
      </c>
      <c r="I105" s="38">
        <f>SUM(I102:I104)</f>
        <v>3.5087999999999981</v>
      </c>
      <c r="J105" s="38"/>
      <c r="K105" s="38"/>
      <c r="L105" s="196">
        <f>I105*100/E105</f>
        <v>47.288409703504023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967.17536339035632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2024-10-22T10:16:30Z</cp:lastPrinted>
  <dcterms:created xsi:type="dcterms:W3CDTF">2023-05-23T07:28:04Z</dcterms:created>
  <dcterms:modified xsi:type="dcterms:W3CDTF">2024-10-22T10:18:12Z</dcterms:modified>
</cp:coreProperties>
</file>