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04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45621"/>
</workbook>
</file>

<file path=xl/calcChain.xml><?xml version="1.0" encoding="utf-8"?>
<calcChain xmlns="http://schemas.openxmlformats.org/spreadsheetml/2006/main">
  <c r="H30" i="1" l="1"/>
  <c r="H31" i="1" l="1"/>
  <c r="H33" i="1" l="1"/>
  <c r="I33" i="1" s="1"/>
  <c r="H104" i="1" l="1"/>
  <c r="I104" i="1" s="1"/>
  <c r="H44" i="1" l="1"/>
  <c r="H39" i="1"/>
  <c r="H36" i="1"/>
  <c r="H35" i="1"/>
  <c r="H23" i="1"/>
  <c r="H24" i="1"/>
  <c r="H19" i="1"/>
  <c r="H11" i="1"/>
  <c r="H18" i="1"/>
  <c r="I52" i="1" l="1"/>
  <c r="H103" i="1" l="1"/>
  <c r="H57" i="1" l="1"/>
  <c r="I53" i="1" l="1"/>
  <c r="K23" i="1"/>
  <c r="F102" i="4" l="1"/>
  <c r="E102" i="4"/>
  <c r="D102" i="4"/>
  <c r="I97" i="4" l="1"/>
  <c r="I94" i="4"/>
  <c r="K57" i="1" l="1"/>
  <c r="K94" i="4" l="1"/>
  <c r="H40" i="1" l="1"/>
  <c r="G11" i="4"/>
  <c r="K13" i="1" l="1"/>
  <c r="K12" i="1"/>
  <c r="E95" i="1" l="1"/>
  <c r="H20" i="1" l="1"/>
  <c r="H69" i="1" l="1"/>
  <c r="I24" i="1"/>
  <c r="I23" i="1"/>
  <c r="I25" i="1"/>
  <c r="E61" i="1" l="1"/>
  <c r="I54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E100" i="1" l="1"/>
  <c r="I20" i="1"/>
  <c r="L20" i="1" s="1"/>
  <c r="L26" i="1"/>
  <c r="I56" i="1"/>
  <c r="H68" i="1"/>
  <c r="H70" i="1" l="1"/>
  <c r="H45" i="1"/>
  <c r="I51" i="1" l="1"/>
  <c r="L33" i="1"/>
  <c r="I36" i="1"/>
  <c r="I35" i="1" l="1"/>
  <c r="H14" i="1" l="1"/>
  <c r="H17" i="1" l="1"/>
  <c r="H15" i="1"/>
  <c r="H102" i="1"/>
  <c r="H41" i="1"/>
  <c r="H42" i="1" s="1"/>
  <c r="I34" i="1" l="1"/>
  <c r="L34" i="1" s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I57" i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I103" i="1" l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4" l="1"/>
  <c r="H17" i="4"/>
  <c r="H68" i="4"/>
  <c r="F12" i="1"/>
  <c r="F104" i="4" l="1"/>
  <c r="F103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21" i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11" i="4"/>
  <c r="H21" i="4"/>
  <c r="L102" i="1"/>
  <c r="L21" i="1" l="1"/>
  <c r="L23" i="4"/>
  <c r="I26" i="4"/>
  <c r="L26" i="4" s="1"/>
  <c r="L104" i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7" i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7" i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<sst xmlns="http://schemas.openxmlformats.org/spreadsheetml/2006/main" count="344" uniqueCount="127">
  <si>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</si>
  <si>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</si>
  <si>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</si>
  <si>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</si>
  <si>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</si>
  <si>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</si>
  <si>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</si>
  <si>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</si>
  <si>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</si>
  <si>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</si>
  <si>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</si>
  <si>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</si>
  <si>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</si>
  <si>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</si>
  <si>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</si>
  <si>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</si>
  <si>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</si>
  <si>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</si>
  <si>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</si>
  <si>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</si>
  <si>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</si>
  <si>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</si>
  <si>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</si>
  <si>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</si>
  <si>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</si>
  <si>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</si>
  <si>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</si>
  <si>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</si>
  <si>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</si>
  <si>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</si>
  <si>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</si>
  <si>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</si>
  <si>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</si>
  <si>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</si>
  <si>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</si>
  <si>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</si>
  <si>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</si>
  <si>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</si>
  <si>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</si>
  <si>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</si>
  <si>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</si>
  <si>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</si>
  <si>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</si>
  <si>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</si>
  <si>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</si>
  <si>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</si>
  <si>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</si>
  <si>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</si>
  <si>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</si>
  <si>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</si>
  <si>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</si>
  <si>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</si>
  <si>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</si>
  <si>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</si>
  <si>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</si>
  <si>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</si>
  <si>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</si>
  <si>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</si>
  <si>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</si>
  <si>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</si>
  <si>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</si>
  <si>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</si>
  <si>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</si>
  <si>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</si>
  <si>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</si>
  <si>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</si>
  <si>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</si>
  <si>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</si>
  <si>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</si>
  <si>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</si>
  <si>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</si>
  <si>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</si>
  <si>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</si>
  <si>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</si>
  <si>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</si>
  <si>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</si>
  <si>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</si>
  <si>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</si>
  <si>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</si>
  <si>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</si>
  <si>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</si>
  <si>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</si>
  <si>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</si>
  <si>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</si>
  <si>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</si>
  <si>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</si>
  <si>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</si>
  <si>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</si>
  <si>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</si>
  <si>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</si>
  <si>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</si>
  <si>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</si>
  <si>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</si>
  <si>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</si>
  <si>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</si>
  <si>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</si>
  <si>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</si>
  <si>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</si>
  <si>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</si>
  <si>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</si>
  <si>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</si>
  <si>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</si>
  <si>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</si>
  <si>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</si>
  <si>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</si>
  <si>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</si>
  <si>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</si>
  <si>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</si>
  <si>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</si>
  <si>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</si>
  <si>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</si>
  <si>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</si>
  <si>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</si>
  <si>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</si>
  <si>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</si>
  <si>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</si>
  <si>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</si>
  <si>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</si>
  <si>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</si>
  <si>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</si>
  <si>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</si>
  <si>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</si>
  <si>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ємкість</t>
  </si>
  <si>
    <t>рівень</t>
  </si>
  <si>
    <t>не оновлено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</si>
  <si>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</si>
  <si>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станом на 19 листопада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</si>
</sst>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G102" sqref="G102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7.140625" style="140" customWidth="1"/>
    <col min="15" max="24" width="9.140625" style="140"/>
  </cols>
  <sheetData>
    <row r="1" spans="1:14" ht="14.25" customHeight="1" x14ac:dyDescent="0.25">
      <c r="A1" s="206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03"/>
    </row>
    <row r="2" spans="1:14" ht="13.5" customHeight="1" x14ac:dyDescent="0.25">
      <c r="A2" s="206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03"/>
    </row>
    <row r="3" spans="1:14" ht="12.75" customHeight="1" x14ac:dyDescent="0.25">
      <c r="A3" s="206"/>
      <c r="B3" s="293" t="s">
        <v>126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03"/>
    </row>
    <row r="4" spans="1:14" ht="12.75" customHeight="1" x14ac:dyDescent="0.25">
      <c r="A4" s="204"/>
      <c r="B4" s="284"/>
      <c r="C4" s="294" t="s">
        <v>2</v>
      </c>
      <c r="D4" s="294"/>
      <c r="E4" s="294"/>
      <c r="F4" s="295" t="s">
        <v>3</v>
      </c>
      <c r="G4" s="295"/>
      <c r="H4" s="295"/>
      <c r="I4" s="295"/>
      <c r="J4" s="295"/>
      <c r="K4" s="295"/>
      <c r="L4" s="296" t="s">
        <v>4</v>
      </c>
      <c r="M4" s="297" t="s">
        <v>5</v>
      </c>
      <c r="N4" s="290"/>
    </row>
    <row r="5" spans="1:14" x14ac:dyDescent="0.25">
      <c r="A5" s="249"/>
      <c r="B5" s="298" t="s">
        <v>6</v>
      </c>
      <c r="C5" s="281" t="s">
        <v>7</v>
      </c>
      <c r="D5" s="288" t="s">
        <v>8</v>
      </c>
      <c r="E5" s="300" t="s">
        <v>117</v>
      </c>
      <c r="F5" s="288" t="s">
        <v>10</v>
      </c>
      <c r="G5" s="274" t="s">
        <v>11</v>
      </c>
      <c r="H5" s="288" t="s">
        <v>12</v>
      </c>
      <c r="I5" s="274" t="s">
        <v>13</v>
      </c>
      <c r="J5" s="288" t="s">
        <v>14</v>
      </c>
      <c r="K5" s="296" t="s">
        <v>113</v>
      </c>
      <c r="L5" s="296"/>
      <c r="M5" s="297"/>
      <c r="N5" s="290"/>
    </row>
    <row r="6" spans="1:14" x14ac:dyDescent="0.25">
      <c r="A6" s="249"/>
      <c r="B6" s="299"/>
      <c r="C6" s="280"/>
      <c r="D6" s="277"/>
      <c r="E6" s="301"/>
      <c r="F6" s="277" t="s">
        <v>16</v>
      </c>
      <c r="G6" s="275" t="s">
        <v>123</v>
      </c>
      <c r="H6" s="277" t="s">
        <v>122</v>
      </c>
      <c r="I6" s="275"/>
      <c r="J6" s="279" t="s">
        <v>19</v>
      </c>
      <c r="K6" s="296"/>
      <c r="L6" s="296"/>
      <c r="M6" s="297"/>
      <c r="N6" s="290"/>
    </row>
    <row r="7" spans="1:14" x14ac:dyDescent="0.25">
      <c r="A7" s="249"/>
      <c r="B7" s="285"/>
      <c r="C7" s="280"/>
      <c r="D7" s="277"/>
      <c r="E7" s="301"/>
      <c r="F7" s="277" t="s">
        <v>17</v>
      </c>
      <c r="G7" s="275"/>
      <c r="H7" s="237"/>
      <c r="I7" s="287"/>
      <c r="J7" s="277"/>
      <c r="K7" s="296"/>
      <c r="L7" s="296"/>
      <c r="M7" s="297"/>
      <c r="N7" s="290"/>
    </row>
    <row r="8" spans="1:14" ht="15" customHeight="1" x14ac:dyDescent="0.25">
      <c r="A8" s="207"/>
      <c r="B8" s="207"/>
      <c r="C8" s="278" t="s">
        <v>20</v>
      </c>
      <c r="D8" s="289" t="s">
        <v>21</v>
      </c>
      <c r="E8" s="302"/>
      <c r="F8" s="289" t="s">
        <v>21</v>
      </c>
      <c r="G8" s="276" t="s">
        <v>21</v>
      </c>
      <c r="H8" s="289" t="s">
        <v>22</v>
      </c>
      <c r="I8" s="276" t="s">
        <v>22</v>
      </c>
      <c r="J8" s="289" t="s">
        <v>23</v>
      </c>
      <c r="K8" s="296"/>
      <c r="L8" s="296"/>
      <c r="M8" s="297"/>
      <c r="N8" s="290"/>
    </row>
    <row r="9" spans="1:14" ht="12" customHeight="1" x14ac:dyDescent="0.25">
      <c r="A9" s="204">
        <v>1</v>
      </c>
      <c r="B9" s="248">
        <v>2</v>
      </c>
      <c r="C9" s="282">
        <v>3</v>
      </c>
      <c r="D9" s="285">
        <v>4</v>
      </c>
      <c r="E9" s="282">
        <v>5</v>
      </c>
      <c r="F9" s="286">
        <v>6</v>
      </c>
      <c r="G9" s="282">
        <v>7</v>
      </c>
      <c r="H9" s="286">
        <v>8</v>
      </c>
      <c r="I9" s="282">
        <v>9</v>
      </c>
      <c r="J9" s="283">
        <v>10</v>
      </c>
      <c r="K9" s="282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175.4</v>
      </c>
      <c r="G11" s="47">
        <v>176.24</v>
      </c>
      <c r="H11" s="47">
        <f>(D11-G11)*10000*C11/1000000</f>
        <v>2.4000343999999711</v>
      </c>
      <c r="I11" s="47">
        <f>E11-H11</f>
        <v>5.8399656000000295</v>
      </c>
      <c r="J11" s="47">
        <v>0.35</v>
      </c>
      <c r="K11" s="47">
        <f>J11</f>
        <v>0.35</v>
      </c>
      <c r="L11" s="195">
        <f t="shared" ref="L11:L19" si="0">I11*100/E11</f>
        <v>70.873368932039199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167.51</v>
      </c>
      <c r="H12" s="47">
        <f t="shared" ref="H12:H16" si="2">(D12-G12)*10000*C12/1000000</f>
        <v>-1.1999999999989085E-2</v>
      </c>
      <c r="I12" s="47">
        <f t="shared" ref="I12:I19" si="3">E12-H12</f>
        <v>3.4519999999999889</v>
      </c>
      <c r="J12" s="47">
        <v>0.43</v>
      </c>
      <c r="K12" s="47">
        <f t="shared" ref="K12:K20" si="4">J12</f>
        <v>0.43</v>
      </c>
      <c r="L12" s="195">
        <f>I12*100/E12</f>
        <v>100.348837209302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163.92</v>
      </c>
      <c r="H13" s="47">
        <f t="shared" si="2"/>
        <v>0.1760000000000275</v>
      </c>
      <c r="I13" s="47">
        <f t="shared" si="3"/>
        <v>1.3239999999999725</v>
      </c>
      <c r="J13" s="47">
        <v>0.8</v>
      </c>
      <c r="K13" s="47">
        <f>J13</f>
        <v>0.8</v>
      </c>
      <c r="L13" s="195">
        <f>I13*100/E13</f>
        <v>88.266666666664833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156.88999999999999</v>
      </c>
      <c r="H14" s="47">
        <f>(D14-G14)*10000*C14/1000000</f>
        <v>3.2843620000000731</v>
      </c>
      <c r="I14" s="47">
        <f t="shared" si="3"/>
        <v>13.675637999999928</v>
      </c>
      <c r="J14" s="47">
        <v>1.5</v>
      </c>
      <c r="K14" s="47">
        <f t="shared" si="4"/>
        <v>1.5</v>
      </c>
      <c r="L14" s="195">
        <f t="shared" si="0"/>
        <v>80.634658018867498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144.38</v>
      </c>
      <c r="H15" s="47">
        <f>(D15-G15)*10000*C15/1000000</f>
        <v>3.3000000000016877E-2</v>
      </c>
      <c r="I15" s="47">
        <f t="shared" si="3"/>
        <v>2.3869999999999831</v>
      </c>
      <c r="J15" s="47">
        <v>1.5</v>
      </c>
      <c r="K15" s="47">
        <f t="shared" si="4"/>
        <v>1.5</v>
      </c>
      <c r="L15" s="195">
        <f t="shared" si="0"/>
        <v>98.636363636362944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142.69999999999999</v>
      </c>
      <c r="H16" s="47">
        <f t="shared" si="2"/>
        <v>3.5500000000008067E-2</v>
      </c>
      <c r="I16" s="47">
        <f t="shared" si="3"/>
        <v>1.524499999999992</v>
      </c>
      <c r="J16" s="47">
        <v>1.5</v>
      </c>
      <c r="K16" s="47">
        <f t="shared" si="4"/>
        <v>1.5</v>
      </c>
      <c r="L16" s="195">
        <f t="shared" si="0"/>
        <v>97.724358974358452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131.5</v>
      </c>
      <c r="H17" s="47">
        <f>(D17-G17)*10000*C17/1000000</f>
        <v>0.32699999999998142</v>
      </c>
      <c r="I17" s="47">
        <f t="shared" si="3"/>
        <v>2.9430000000000187</v>
      </c>
      <c r="J17" s="47">
        <v>2.25</v>
      </c>
      <c r="K17" s="47">
        <f t="shared" si="4"/>
        <v>2.25</v>
      </c>
      <c r="L17" s="195">
        <f t="shared" si="0"/>
        <v>90.000000000000583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127.17</v>
      </c>
      <c r="H18" s="47">
        <f>(D18-G18)*10000*C18/1000000</f>
        <v>0.16100000000000281</v>
      </c>
      <c r="I18" s="47">
        <f t="shared" si="3"/>
        <v>1.5889999999999973</v>
      </c>
      <c r="J18" s="47">
        <v>2.64</v>
      </c>
      <c r="K18" s="47">
        <f t="shared" si="4"/>
        <v>2.64</v>
      </c>
      <c r="L18" s="195">
        <f t="shared" si="0"/>
        <v>90.799999999999841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113.76</v>
      </c>
      <c r="H19" s="47">
        <f>(D19-G19)*10000*C19/1000000</f>
        <v>0.89320000000000366</v>
      </c>
      <c r="I19" s="47">
        <f t="shared" si="3"/>
        <v>14.806799999999996</v>
      </c>
      <c r="J19" s="47">
        <v>2.6</v>
      </c>
      <c r="K19" s="47">
        <f>J19</f>
        <v>2.6</v>
      </c>
      <c r="L19" s="195">
        <f t="shared" si="0"/>
        <v>94.31082802547769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99.71</v>
      </c>
      <c r="H20" s="47">
        <f>(D20-G20)*10000*C20/1000000</f>
        <v>0.1700000000000145</v>
      </c>
      <c r="I20" s="47">
        <f>E20-H20</f>
        <v>3.5799999999999854</v>
      </c>
      <c r="J20" s="47">
        <v>2</v>
      </c>
      <c r="K20" s="47">
        <f t="shared" si="4"/>
        <v>2</v>
      </c>
      <c r="L20" s="195">
        <f>I20*100/E20</f>
        <v>95.466666666666271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7.4680964000001104</v>
      </c>
      <c r="I21" s="192">
        <f>SUM(I11:I20)</f>
        <v>51.121903599999889</v>
      </c>
      <c r="J21" s="191"/>
      <c r="K21" s="191"/>
      <c r="L21" s="201">
        <f>I21*100/E21</f>
        <v>87.253633043181239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203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198.05</v>
      </c>
      <c r="H23" s="47">
        <f>(D23-G23)*10000*C23/1000000</f>
        <v>1.3374999999999999</v>
      </c>
      <c r="I23" s="47">
        <f>E23-H23</f>
        <v>6.25E-2</v>
      </c>
      <c r="J23" s="185">
        <v>4.2000000000000003E-2</v>
      </c>
      <c r="K23" s="185">
        <f>J23</f>
        <v>4.2000000000000003E-2</v>
      </c>
      <c r="L23" s="195">
        <f>I23*100/E23</f>
        <v>4.4642857142857144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200.8</v>
      </c>
      <c r="H24" s="47">
        <f>(D24-G24)*10000*C24/1000000</f>
        <v>0.76999999999998758</v>
      </c>
      <c r="I24" s="47">
        <f>E24-H24</f>
        <v>0.75000000000001243</v>
      </c>
      <c r="J24" s="185">
        <v>0.1</v>
      </c>
      <c r="K24" s="185">
        <f>J24</f>
        <v>0.1</v>
      </c>
      <c r="L24" s="195">
        <f t="shared" ref="L24" si="6">I24*100/E24</f>
        <v>49.342105263158714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-1.75</v>
      </c>
      <c r="H25" s="47">
        <v>0.82</v>
      </c>
      <c r="I25" s="47">
        <f>E25-H25</f>
        <v>0.68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2.9274999999999873</v>
      </c>
      <c r="I26" s="215">
        <f>SUM(I23:I25)</f>
        <v>1.4925000000000126</v>
      </c>
      <c r="J26" s="215"/>
      <c r="K26" s="215"/>
      <c r="L26" s="201">
        <f>I26*100/E26</f>
        <v>33.766968325792142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190.65</v>
      </c>
      <c r="H30" s="185">
        <f>E30-I30</f>
        <v>1.004</v>
      </c>
      <c r="I30" s="185">
        <v>0.4</v>
      </c>
      <c r="J30" s="47">
        <v>0.15</v>
      </c>
      <c r="K30" s="47">
        <f>J30</f>
        <v>0.15</v>
      </c>
      <c r="L30" s="195">
        <f>I30*100/E30</f>
        <v>28.490028490028493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0.15000000000000013</v>
      </c>
      <c r="I31" s="185">
        <v>1.1499999999999999</v>
      </c>
      <c r="J31" s="47">
        <v>0.01</v>
      </c>
      <c r="K31" s="47">
        <f>J31</f>
        <v>0.01</v>
      </c>
      <c r="L31" s="195">
        <f>I31*100/E31</f>
        <v>88.461538461538453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182.51</v>
      </c>
      <c r="H33" s="47">
        <f>(D33-G33)*10000*C33/1000000</f>
        <v>-2.3399999999978719E-2</v>
      </c>
      <c r="I33" s="185">
        <f>E33-H33</f>
        <v>3.9533999999999789</v>
      </c>
      <c r="J33" s="47">
        <v>0.13</v>
      </c>
      <c r="K33" s="47">
        <f>J33</f>
        <v>0.13</v>
      </c>
      <c r="L33" s="195">
        <f>I33*100/E33</f>
        <v>100.5954198473277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190.85</v>
      </c>
      <c r="H34" s="47">
        <v>0.92</v>
      </c>
      <c r="I34" s="185">
        <f t="shared" ref="I34:I35" si="9">E34-H34</f>
        <v>0.15000000000000002</v>
      </c>
      <c r="J34" s="47">
        <v>0.02</v>
      </c>
      <c r="K34" s="47">
        <f>J34</f>
        <v>0.02</v>
      </c>
      <c r="L34" s="195">
        <f>I34*100/E34</f>
        <v>14.018691588785048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179.13</v>
      </c>
      <c r="H35" s="47">
        <f>(D35-G35)*10000*C35/1000000</f>
        <v>-2.9100000000001101E-2</v>
      </c>
      <c r="I35" s="185">
        <f t="shared" si="9"/>
        <v>1.779100000000001</v>
      </c>
      <c r="J35" s="47">
        <v>0.16</v>
      </c>
      <c r="K35" s="47">
        <f>J35</f>
        <v>0.16</v>
      </c>
      <c r="L35" s="195">
        <f t="shared" ref="L35" si="10">I35*100/E35</f>
        <v>101.66285714285721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174.07</v>
      </c>
      <c r="H36" s="47">
        <f>(D36-G36)*10000*C36/1000000</f>
        <v>-3.7999999999992443E-2</v>
      </c>
      <c r="I36" s="185">
        <f>E36-H36</f>
        <v>1.0679999999999925</v>
      </c>
      <c r="J36" s="47">
        <v>0.2</v>
      </c>
      <c r="K36" s="47">
        <f>J36</f>
        <v>0.2</v>
      </c>
      <c r="L36" s="195">
        <f>I36*100/E36</f>
        <v>103.68932038834878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1.983500000000028</v>
      </c>
      <c r="I37" s="193">
        <f>I30+I33+I34+I35+I36+I31</f>
        <v>8.500499999999974</v>
      </c>
      <c r="J37" s="192"/>
      <c r="K37" s="192"/>
      <c r="L37" s="201">
        <f>I37*100/E37</f>
        <v>81.080694391453406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189.5</v>
      </c>
      <c r="H39" s="47">
        <f>(D39-G39)*10000*C39/1000000</f>
        <v>0</v>
      </c>
      <c r="I39" s="47">
        <f>E39-H39</f>
        <v>1.19</v>
      </c>
      <c r="J39" s="47">
        <v>0.03</v>
      </c>
      <c r="K39" s="47">
        <f>J39</f>
        <v>0.03</v>
      </c>
      <c r="L39" s="195">
        <f t="shared" ref="L39:L41" si="12">I39*100/E39</f>
        <v>100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185.51</v>
      </c>
      <c r="H40" s="185">
        <f>(D40-G40)*10000*C40/1000000</f>
        <v>-1.0399999999990542E-2</v>
      </c>
      <c r="I40" s="185">
        <f>E40-H40</f>
        <v>1.8403999999999907</v>
      </c>
      <c r="J40" s="47">
        <v>0.04</v>
      </c>
      <c r="K40" s="47">
        <f>J40</f>
        <v>0.04</v>
      </c>
      <c r="L40" s="195">
        <f t="shared" si="12"/>
        <v>100.56830601092845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180.35</v>
      </c>
      <c r="H41" s="185">
        <f>(D41-G41)*10000*C41/1000000</f>
        <v>0.16</v>
      </c>
      <c r="I41" s="185">
        <f>E41-H41</f>
        <v>0.86</v>
      </c>
      <c r="J41" s="47">
        <v>0.05</v>
      </c>
      <c r="K41" s="47">
        <f>J41</f>
        <v>0.05</v>
      </c>
      <c r="L41" s="195">
        <f t="shared" si="12"/>
        <v>84.313725490196077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0.14960000000000945</v>
      </c>
      <c r="I42" s="192">
        <f>SUM(I39:I41)</f>
        <v>3.8903999999999903</v>
      </c>
      <c r="J42" s="192"/>
      <c r="K42" s="192"/>
      <c r="L42" s="201">
        <f>I42*100/E42</f>
        <v>96.297029702970065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181.85</v>
      </c>
      <c r="H44" s="47">
        <f>(D44-G44)*10000*C44/1000000</f>
        <v>0.43355000000000377</v>
      </c>
      <c r="I44" s="47">
        <f>E44-H44</f>
        <v>0.64644999999999631</v>
      </c>
      <c r="J44" s="47">
        <v>0.01</v>
      </c>
      <c r="K44" s="47">
        <f t="shared" ref="K44" si="14">J44</f>
        <v>0.01</v>
      </c>
      <c r="L44" s="195">
        <f t="shared" ref="L44:L46" si="15">I44*100/E44</f>
        <v>59.856481481481133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176.1</v>
      </c>
      <c r="H45" s="47">
        <f>(D45-G45)*10000*C45/1000000</f>
        <v>0.56520000000000348</v>
      </c>
      <c r="I45" s="47">
        <f>E45-H45</f>
        <v>0.84479999999999644</v>
      </c>
      <c r="J45" s="47">
        <v>0.01</v>
      </c>
      <c r="K45" s="47">
        <f>J45</f>
        <v>0.01</v>
      </c>
      <c r="L45" s="195">
        <f t="shared" si="15"/>
        <v>59.914893617021029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174.4</v>
      </c>
      <c r="H46" s="47">
        <f t="shared" ref="H46" si="16">(D46-G46)*10000*C46/1000000</f>
        <v>0.47599999999999687</v>
      </c>
      <c r="I46" s="47">
        <f>E46-H46</f>
        <v>0.69400000000000306</v>
      </c>
      <c r="J46" s="47">
        <v>0.01</v>
      </c>
      <c r="K46" s="47">
        <f>J46</f>
        <v>0.01</v>
      </c>
      <c r="L46" s="195">
        <f t="shared" si="15"/>
        <v>59.316239316239582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1.4747500000000042</v>
      </c>
      <c r="I47" s="192">
        <f>SUM(I44:I46)</f>
        <v>2.1852499999999959</v>
      </c>
      <c r="J47" s="192"/>
      <c r="K47" s="192"/>
      <c r="L47" s="201">
        <f>I47*100/E47</f>
        <v>59.706284153005349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212.01</v>
      </c>
      <c r="H50" s="47">
        <v>0.79</v>
      </c>
      <c r="I50" s="47">
        <f>E50-H50</f>
        <v>1.6800000000000002</v>
      </c>
      <c r="J50" s="47">
        <v>0.15</v>
      </c>
      <c r="K50" s="47">
        <f t="shared" ref="K50:K52" si="18">J50</f>
        <v>0.15</v>
      </c>
      <c r="L50" s="195">
        <f t="shared" ref="L50:L60" si="19">I50*100/E50</f>
        <v>68.016194331983812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0.61</v>
      </c>
      <c r="F51" s="47">
        <f t="shared" si="17"/>
        <v>195.5</v>
      </c>
      <c r="G51" s="47">
        <v>195.14</v>
      </c>
      <c r="H51" s="47">
        <v>0.2</v>
      </c>
      <c r="I51" s="47">
        <f>E51-H51</f>
        <v>0.41</v>
      </c>
      <c r="J51" s="47">
        <v>0.1</v>
      </c>
      <c r="K51" s="47">
        <f>J51</f>
        <v>0.1</v>
      </c>
      <c r="L51" s="195">
        <f t="shared" si="19"/>
        <v>67.213114754098356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190.26</v>
      </c>
      <c r="H52" s="47">
        <v>1.63</v>
      </c>
      <c r="I52" s="47">
        <f>E52-H52</f>
        <v>0.1100000000000001</v>
      </c>
      <c r="J52" s="47">
        <v>0.05</v>
      </c>
      <c r="K52" s="47">
        <f t="shared" si="18"/>
        <v>0.05</v>
      </c>
      <c r="L52" s="195">
        <f>I52*100/E52</f>
        <v>6.3218390804597764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189.46</v>
      </c>
      <c r="H53" s="47">
        <v>7.0000000000000007E-2</v>
      </c>
      <c r="I53" s="47">
        <f>E53-H53</f>
        <v>1.8599999999999999</v>
      </c>
      <c r="J53" s="47">
        <v>0.25</v>
      </c>
      <c r="K53" s="47">
        <f>J53</f>
        <v>0.25</v>
      </c>
      <c r="L53" s="195">
        <f t="shared" si="19"/>
        <v>96.373056994818654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185.82</v>
      </c>
      <c r="H54" s="47">
        <v>0.09</v>
      </c>
      <c r="I54" s="47">
        <f>E54-H54</f>
        <v>0.98000000000000009</v>
      </c>
      <c r="J54" s="47">
        <v>0.3</v>
      </c>
      <c r="K54" s="47">
        <f t="shared" ref="K54:K60" si="20">J54</f>
        <v>0.3</v>
      </c>
      <c r="L54" s="195">
        <f t="shared" si="19"/>
        <v>91.588785046728987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182.14</v>
      </c>
      <c r="H56" s="47">
        <v>0.25</v>
      </c>
      <c r="I56" s="47">
        <f>E56-H56</f>
        <v>1.22</v>
      </c>
      <c r="J56" s="47">
        <v>0.02</v>
      </c>
      <c r="K56" s="47">
        <f>J56</f>
        <v>0.02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173</v>
      </c>
      <c r="H57" s="47">
        <f>(D57-G57)*10000*C57/1000000</f>
        <v>0</v>
      </c>
      <c r="I57" s="47">
        <f>E57-H57</f>
        <v>1.1299999999999999</v>
      </c>
      <c r="J57" s="47">
        <v>0.02</v>
      </c>
      <c r="K57" s="47">
        <f>J57</f>
        <v>0.02</v>
      </c>
      <c r="L57" s="195">
        <f t="shared" si="19"/>
        <v>100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168.75</v>
      </c>
      <c r="H58" s="47">
        <f t="shared" ref="H58:H60" si="22">(D58-G58)*10000*C58/1000000</f>
        <v>0.17</v>
      </c>
      <c r="I58" s="47">
        <f>E58-H58</f>
        <v>1.03</v>
      </c>
      <c r="J58" s="47">
        <v>0.01</v>
      </c>
      <c r="K58" s="47">
        <f t="shared" si="20"/>
        <v>0.01</v>
      </c>
      <c r="L58" s="195">
        <f t="shared" si="19"/>
        <v>85.833333333333343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162.74</v>
      </c>
      <c r="H59" s="47">
        <f t="shared" si="22"/>
        <v>0.26519999999999072</v>
      </c>
      <c r="I59" s="47">
        <f>E59-H59</f>
        <v>2.2348000000000092</v>
      </c>
      <c r="J59" s="47">
        <v>0.01</v>
      </c>
      <c r="K59" s="47">
        <f t="shared" si="20"/>
        <v>0.01</v>
      </c>
      <c r="L59" s="195">
        <f t="shared" si="19"/>
        <v>89.392000000000365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159.78</v>
      </c>
      <c r="H60" s="47">
        <f t="shared" si="22"/>
        <v>0.24959999999999469</v>
      </c>
      <c r="I60" s="47">
        <f>E60-H60</f>
        <v>1.0304000000000053</v>
      </c>
      <c r="J60" s="47">
        <v>0.02</v>
      </c>
      <c r="K60" s="47">
        <f t="shared" si="20"/>
        <v>0.02</v>
      </c>
      <c r="L60" s="195">
        <f t="shared" si="19"/>
        <v>80.500000000000412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15.4</v>
      </c>
      <c r="F61" s="192"/>
      <c r="G61" s="219"/>
      <c r="H61" s="192">
        <f>H50+H51+H52+H53+H54+H56+H57+H58+H59+H60+H49</f>
        <v>3.7147999999999852</v>
      </c>
      <c r="I61" s="192">
        <f>I50+I51+I52+I53+I54+I56+I57+I58+I59+I60+I49</f>
        <v>11.685200000000014</v>
      </c>
      <c r="J61" s="192"/>
      <c r="K61" s="257"/>
      <c r="L61" s="201">
        <f>I61*100/E61</f>
        <v>75.877922077922165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217.33</v>
      </c>
      <c r="H63" s="47">
        <v>0.38</v>
      </c>
      <c r="I63" s="47">
        <f>E63-H63</f>
        <v>0.7400000000000001</v>
      </c>
      <c r="J63" s="47">
        <v>0.05</v>
      </c>
      <c r="K63" s="47">
        <f>J63</f>
        <v>0.05</v>
      </c>
      <c r="L63" s="195">
        <f t="shared" ref="L63:L68" si="24">I63*100/E63</f>
        <v>66.071428571428584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1.02</v>
      </c>
      <c r="F64" s="47">
        <f t="shared" si="23"/>
        <v>211.5</v>
      </c>
      <c r="G64" s="47">
        <v>210.91</v>
      </c>
      <c r="H64" s="47">
        <v>0.49</v>
      </c>
      <c r="I64" s="47">
        <f>E64-H64</f>
        <v>0.53</v>
      </c>
      <c r="J64" s="47">
        <v>0.06</v>
      </c>
      <c r="K64" s="47">
        <f>J64</f>
        <v>0.06</v>
      </c>
      <c r="L64" s="195">
        <f t="shared" si="24"/>
        <v>51.96078431372549</v>
      </c>
      <c r="M64" s="47">
        <v>0.04</v>
      </c>
      <c r="N64" s="181"/>
    </row>
    <row r="65" spans="1:14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187.9</v>
      </c>
      <c r="H65" s="47">
        <v>0.2</v>
      </c>
      <c r="I65" s="47">
        <f>E65-H65</f>
        <v>1.3800000000000001</v>
      </c>
      <c r="J65" s="47">
        <v>0.02</v>
      </c>
      <c r="K65" s="47">
        <f>J65</f>
        <v>0.02</v>
      </c>
      <c r="L65" s="195">
        <f t="shared" si="24"/>
        <v>87.341772151898724</v>
      </c>
      <c r="M65" s="47">
        <v>0.06</v>
      </c>
      <c r="N65" s="181"/>
    </row>
    <row r="66" spans="1:14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1.45</v>
      </c>
      <c r="F66" s="47">
        <f t="shared" si="23"/>
        <v>184.5</v>
      </c>
      <c r="G66" s="47">
        <v>184.05</v>
      </c>
      <c r="H66" s="47">
        <v>0.47</v>
      </c>
      <c r="I66" s="47">
        <f>E66-H66</f>
        <v>0.98</v>
      </c>
      <c r="J66" s="47">
        <v>7.0000000000000007E-2</v>
      </c>
      <c r="K66" s="47">
        <f>J66</f>
        <v>7.0000000000000007E-2</v>
      </c>
      <c r="L66" s="195">
        <f t="shared" si="24"/>
        <v>67.58620689655173</v>
      </c>
      <c r="M66" s="47">
        <v>7.0000000000000007E-2</v>
      </c>
      <c r="N66" s="181"/>
    </row>
    <row r="67" spans="1:14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14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97.77</v>
      </c>
      <c r="H68" s="47">
        <f>(D68-G68)*10000*C68/1000000</f>
        <v>0.24960000000000354</v>
      </c>
      <c r="I68" s="47">
        <f>E68-H68</f>
        <v>2.2503999999999964</v>
      </c>
      <c r="J68" s="47">
        <v>0.15</v>
      </c>
      <c r="K68" s="47">
        <f>J68</f>
        <v>0.15</v>
      </c>
      <c r="L68" s="195">
        <f t="shared" si="24"/>
        <v>90.015999999999863</v>
      </c>
      <c r="M68" s="47">
        <v>0.15</v>
      </c>
      <c r="N68" s="181"/>
    </row>
    <row r="69" spans="1:14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160.66</v>
      </c>
      <c r="H69" s="47">
        <f>(D69-G69)*10000*100/1000000</f>
        <v>0.80000000000001137</v>
      </c>
      <c r="I69" s="47">
        <f>E69-H69</f>
        <v>1.7999999999999887</v>
      </c>
      <c r="J69" s="47">
        <v>0</v>
      </c>
      <c r="K69" s="47">
        <f t="shared" ref="K69" si="25">J69</f>
        <v>0</v>
      </c>
      <c r="L69" s="195">
        <f>I69*100/E69</f>
        <v>69.230769230768786</v>
      </c>
      <c r="M69" s="47">
        <v>0.16</v>
      </c>
      <c r="N69" s="181"/>
    </row>
    <row r="70" spans="1:14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10.27</v>
      </c>
      <c r="F70" s="192"/>
      <c r="G70" s="219"/>
      <c r="H70" s="192">
        <f>H69+H68+H66+H65+H64+H63</f>
        <v>2.589600000000015</v>
      </c>
      <c r="I70" s="192">
        <f>I69+I68+I66+I65+I64+I63</f>
        <v>7.6803999999999863</v>
      </c>
      <c r="J70" s="192"/>
      <c r="K70" s="192"/>
      <c r="L70" s="201">
        <f>I70*100/E70</f>
        <v>74.784810126582144</v>
      </c>
      <c r="M70" s="192"/>
      <c r="N70" s="181"/>
    </row>
    <row r="71" spans="1:14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</row>
    <row r="72" spans="1:14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14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168.38</v>
      </c>
      <c r="H73" s="47">
        <f>(D73-G73)*10000*C73/1000000</f>
        <v>0.92400000000003502</v>
      </c>
      <c r="I73" s="47">
        <f t="shared" ref="I73:I82" si="28">E73-H73</f>
        <v>3.8759999999999648</v>
      </c>
      <c r="J73" s="47">
        <v>0</v>
      </c>
      <c r="K73" s="47">
        <f>J73</f>
        <v>0</v>
      </c>
      <c r="L73" s="195">
        <f t="shared" ref="L73:L82" si="29">I73*100/E73</f>
        <v>80.749999999999275</v>
      </c>
      <c r="M73" s="47">
        <v>7.0000000000000007E-2</v>
      </c>
      <c r="N73" s="181"/>
    </row>
    <row r="74" spans="1:14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47">
        <v>0.06</v>
      </c>
      <c r="L74" s="195">
        <f t="shared" si="29"/>
        <v>66.218750000000085</v>
      </c>
      <c r="M74" s="47">
        <v>0.1</v>
      </c>
      <c r="N74" s="181"/>
    </row>
    <row r="75" spans="1:14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47">
        <v>7.0000000000000007E-2</v>
      </c>
      <c r="L75" s="195">
        <f t="shared" si="29"/>
        <v>51.980392156861498</v>
      </c>
      <c r="M75" s="47">
        <v>0.1</v>
      </c>
      <c r="N75" s="181"/>
    </row>
    <row r="76" spans="1:14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47">
        <v>0.09</v>
      </c>
      <c r="L76" s="195">
        <f t="shared" si="29"/>
        <v>43.529411764705088</v>
      </c>
      <c r="M76" s="47">
        <v>0.11</v>
      </c>
      <c r="N76" s="181"/>
    </row>
    <row r="77" spans="1:14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47">
        <v>0.09</v>
      </c>
      <c r="L77" s="195">
        <f t="shared" si="29"/>
        <v>83.5</v>
      </c>
      <c r="M77" s="47">
        <v>0.11</v>
      </c>
      <c r="N77" s="181"/>
    </row>
    <row r="78" spans="1:14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47">
        <v>0.01</v>
      </c>
      <c r="L78" s="195">
        <f t="shared" si="29"/>
        <v>46.7768595041331</v>
      </c>
      <c r="M78" s="47">
        <v>0.12</v>
      </c>
      <c r="N78" s="181"/>
    </row>
    <row r="79" spans="1:14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47">
        <v>0.11</v>
      </c>
      <c r="L79" s="195">
        <f t="shared" si="29"/>
        <v>98.86274509804025</v>
      </c>
      <c r="M79" s="47">
        <v>0.13</v>
      </c>
      <c r="N79" s="181"/>
    </row>
    <row r="80" spans="1:14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195">
        <f t="shared" si="29"/>
        <v>91.173076923076579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4.0836000000000485</v>
      </c>
      <c r="I83" s="192">
        <f>SUM(I73:I82)</f>
        <v>13.63639999999995</v>
      </c>
      <c r="J83" s="193"/>
      <c r="K83" s="192"/>
      <c r="L83" s="201">
        <f>I83*100/E83</f>
        <v>76.954853273137431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150.35</v>
      </c>
      <c r="H85" s="47">
        <f>(D85-G85)*10000*C85/1000000</f>
        <v>1.1631500000000032</v>
      </c>
      <c r="I85" s="47">
        <f>E85-H85</f>
        <v>0.25684999999999669</v>
      </c>
      <c r="J85" s="211">
        <v>0</v>
      </c>
      <c r="K85" s="211">
        <f t="shared" ref="K85" si="31">J85</f>
        <v>0</v>
      </c>
      <c r="L85" s="195">
        <f t="shared" ref="L85:L87" si="32">I85*100/E85</f>
        <v>18.088028169013853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59.6</v>
      </c>
      <c r="D87" s="211">
        <v>159.87</v>
      </c>
      <c r="E87" s="211">
        <v>1.19</v>
      </c>
      <c r="F87" s="47">
        <f>D87</f>
        <v>159.87</v>
      </c>
      <c r="G87" s="211">
        <v>159.47</v>
      </c>
      <c r="H87" s="47">
        <f>(D87-G87)*10000*C87/1000000</f>
        <v>0.23840000000000341</v>
      </c>
      <c r="I87" s="47">
        <f>E87-H87</f>
        <v>0.95159999999999656</v>
      </c>
      <c r="J87" s="211">
        <v>0.01</v>
      </c>
      <c r="K87" s="211">
        <f>J87</f>
        <v>0.01</v>
      </c>
      <c r="L87" s="195">
        <f t="shared" si="32"/>
        <v>79.966386554621565</v>
      </c>
      <c r="M87" s="211">
        <v>0.01</v>
      </c>
      <c r="N87" s="238" t="s">
        <v>124</v>
      </c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127.194</v>
      </c>
      <c r="F100" s="192"/>
      <c r="G100" s="192"/>
      <c r="H100" s="192">
        <f>H21+H26+H37+H42+H47+H61+H70+H83+H85+H87</f>
        <v>25.792996400000195</v>
      </c>
      <c r="I100" s="201">
        <f>I21+I26+I37+I42+I47+I61+I70+I83+I85+I87</f>
        <v>101.40100359999981</v>
      </c>
      <c r="J100" s="192"/>
      <c r="K100" s="192"/>
      <c r="L100" s="192">
        <f>I100*100/E100</f>
        <v>79.721530575341447</v>
      </c>
      <c r="M100" s="257"/>
      <c r="N100" s="181"/>
    </row>
    <row r="101" spans="1:15" ht="14.1" customHeight="1" x14ac:dyDescent="0.25">
      <c r="A101" s="230"/>
      <c r="B101" s="291" t="s">
        <v>107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181"/>
    </row>
    <row r="102" spans="1:15" s="203" customFormat="1" x14ac:dyDescent="0.25">
      <c r="A102" s="252">
        <v>1</v>
      </c>
      <c r="B102" s="177" t="s">
        <v>108</v>
      </c>
      <c r="C102" s="231">
        <v>116.98</v>
      </c>
      <c r="D102" s="231">
        <v>176.4</v>
      </c>
      <c r="E102" s="231">
        <v>2.36</v>
      </c>
      <c r="F102" s="47">
        <f t="shared" ref="F102:F104" si="33">D102</f>
        <v>176.4</v>
      </c>
      <c r="G102" s="47">
        <v>175.5</v>
      </c>
      <c r="H102" s="47">
        <f>(D102-G102)*10000*C102/1000000</f>
        <v>1.0528200000000065</v>
      </c>
      <c r="I102" s="47">
        <f>E102-H102</f>
        <v>1.3071799999999933</v>
      </c>
      <c r="J102" s="231">
        <v>0.02</v>
      </c>
      <c r="K102" s="231">
        <f>J102</f>
        <v>0.02</v>
      </c>
      <c r="L102" s="195">
        <f t="shared" ref="L102:L104" si="34">I102*100/E102</f>
        <v>55.38898305084718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169.27</v>
      </c>
      <c r="H103" s="47">
        <f>(D103-G103)*10000*C103/1000000</f>
        <v>0.77969999999996531</v>
      </c>
      <c r="I103" s="47">
        <f>E103-H103</f>
        <v>3.2803000000000342</v>
      </c>
      <c r="J103" s="185">
        <v>1E-3</v>
      </c>
      <c r="K103" s="185">
        <f>J103</f>
        <v>1E-3</v>
      </c>
      <c r="L103" s="195">
        <f t="shared" si="34"/>
        <v>80.795566502463913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177.8</v>
      </c>
      <c r="H104" s="47">
        <f>(D104-G104)*10000*C104/1000000</f>
        <v>0.92459999999999321</v>
      </c>
      <c r="I104" s="47">
        <f>E104-H104</f>
        <v>7.5400000000006795E-2</v>
      </c>
      <c r="J104" s="47">
        <v>0</v>
      </c>
      <c r="K104" s="47">
        <v>0</v>
      </c>
      <c r="L104" s="195">
        <f t="shared" si="34"/>
        <v>7.5400000000006795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7.42</v>
      </c>
      <c r="F105" s="192"/>
      <c r="G105" s="233"/>
      <c r="H105" s="192">
        <f>SUM(H102:H104)</f>
        <v>2.7571199999999649</v>
      </c>
      <c r="I105" s="192">
        <f>SUM(I102:I104)</f>
        <v>4.662880000000035</v>
      </c>
      <c r="J105" s="192"/>
      <c r="K105" s="192"/>
      <c r="L105" s="201">
        <f>I105*100/E105</f>
        <v>62.842048517520688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 t="s">
        <v>125</v>
      </c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24" activePane="bottomRight" state="frozen"/>
      <selection pane="topRight" activeCell="N1" sqref="N1"/>
      <selection pane="bottomLeft" activeCell="A10" sqref="A10"/>
      <selection pane="bottomRight" activeCell="Q6" sqref="Q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2" customHeight="1" x14ac:dyDescent="0.25">
      <c r="A2" s="1"/>
      <c r="B2" s="309" t="s">
        <v>114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5" ht="10.5" customHeight="1" x14ac:dyDescent="0.25">
      <c r="A3" s="1"/>
      <c r="B3" s="310" t="str">
        <f>Лист1!B3</f>
        <v>станом на 19 листопада 2024р.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12.75" customHeight="1" x14ac:dyDescent="0.25">
      <c r="A4" s="2"/>
      <c r="B4" s="3"/>
      <c r="C4" s="311" t="s">
        <v>2</v>
      </c>
      <c r="D4" s="312"/>
      <c r="E4" s="313"/>
      <c r="F4" s="314" t="s">
        <v>3</v>
      </c>
      <c r="G4" s="315"/>
      <c r="H4" s="316"/>
      <c r="I4" s="316"/>
      <c r="J4" s="316"/>
      <c r="K4" s="317"/>
      <c r="L4" s="305" t="s">
        <v>4</v>
      </c>
      <c r="M4" s="318" t="s">
        <v>5</v>
      </c>
      <c r="N4" s="303"/>
    </row>
    <row r="5" spans="1:15" x14ac:dyDescent="0.25">
      <c r="A5" s="4"/>
      <c r="B5" s="30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05" t="s">
        <v>113</v>
      </c>
      <c r="L5" s="306"/>
      <c r="M5" s="319"/>
      <c r="N5" s="303"/>
    </row>
    <row r="6" spans="1:15" x14ac:dyDescent="0.25">
      <c r="A6" s="4"/>
      <c r="B6" s="30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06"/>
      <c r="L6" s="306"/>
      <c r="M6" s="319"/>
      <c r="N6" s="303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06"/>
      <c r="L7" s="306"/>
      <c r="M7" s="319"/>
      <c r="N7" s="303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07"/>
      <c r="L8" s="307"/>
      <c r="M8" s="320"/>
      <c r="N8" s="303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176.24</v>
      </c>
      <c r="H11" s="27">
        <f>Лист1!H11</f>
        <v>2.4000343999999711</v>
      </c>
      <c r="I11" s="27">
        <f>E11-H11</f>
        <v>5.8399656000000295</v>
      </c>
      <c r="J11" s="27">
        <f>Лист1!J11</f>
        <v>0.35</v>
      </c>
      <c r="K11" s="27">
        <f>J11</f>
        <v>0.35</v>
      </c>
      <c r="L11" s="28">
        <f t="shared" ref="L11:L20" si="0">I11*100/E11</f>
        <v>70.873368932039199</v>
      </c>
      <c r="M11" s="154">
        <v>0.35</v>
      </c>
      <c r="N11" s="166"/>
      <c r="O11" s="166">
        <f>G11-D11</f>
        <v>-0.75999999999999091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167.51</v>
      </c>
      <c r="H12" s="27">
        <f>Лист1!H12</f>
        <v>-1.1999999999989085E-2</v>
      </c>
      <c r="I12" s="27">
        <f t="shared" ref="I12:I20" si="2">E12-H12</f>
        <v>3.4519999999999889</v>
      </c>
      <c r="J12" s="27">
        <f>Лист1!J12</f>
        <v>0.43</v>
      </c>
      <c r="K12" s="27">
        <f t="shared" ref="K12:K20" si="3">J12</f>
        <v>0.43</v>
      </c>
      <c r="L12" s="28">
        <f t="shared" si="0"/>
        <v>100.348837209302</v>
      </c>
      <c r="M12" s="154">
        <v>0.8</v>
      </c>
      <c r="N12" s="166"/>
      <c r="O12" s="166">
        <f t="shared" ref="O12:O75" si="4">G12-D12</f>
        <v>9.9999999999909051E-3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163.92</v>
      </c>
      <c r="H13" s="27">
        <f>Лист1!H13</f>
        <v>0.1760000000000275</v>
      </c>
      <c r="I13" s="27">
        <f t="shared" si="2"/>
        <v>1.3239999999999725</v>
      </c>
      <c r="J13" s="27">
        <f>Лист1!J13</f>
        <v>0.8</v>
      </c>
      <c r="K13" s="27">
        <f>J13</f>
        <v>0.8</v>
      </c>
      <c r="L13" s="28">
        <f t="shared" si="0"/>
        <v>88.266666666664833</v>
      </c>
      <c r="M13" s="154">
        <v>0.95</v>
      </c>
      <c r="N13" s="166"/>
      <c r="O13" s="166">
        <f t="shared" si="4"/>
        <v>-8.0000000000012506E-2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156.88999999999999</v>
      </c>
      <c r="H14" s="27">
        <f>Лист1!H14</f>
        <v>3.2843620000000731</v>
      </c>
      <c r="I14" s="27">
        <f t="shared" si="2"/>
        <v>13.675637999999928</v>
      </c>
      <c r="J14" s="27">
        <f>Лист1!J14</f>
        <v>1.5</v>
      </c>
      <c r="K14" s="27">
        <f t="shared" si="3"/>
        <v>1.5</v>
      </c>
      <c r="L14" s="28">
        <f t="shared" si="0"/>
        <v>80.634658018867498</v>
      </c>
      <c r="M14" s="154">
        <v>1.5</v>
      </c>
      <c r="N14" s="166"/>
      <c r="O14" s="166">
        <f t="shared" si="4"/>
        <v>-0.61000000000001364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144.38</v>
      </c>
      <c r="H15" s="27">
        <f>Лист1!H15</f>
        <v>3.3000000000016877E-2</v>
      </c>
      <c r="I15" s="27">
        <f t="shared" si="2"/>
        <v>2.3869999999999831</v>
      </c>
      <c r="J15" s="27">
        <f>Лист1!J15</f>
        <v>1.5</v>
      </c>
      <c r="K15" s="27">
        <f t="shared" si="3"/>
        <v>1.5</v>
      </c>
      <c r="L15" s="28">
        <f t="shared" si="0"/>
        <v>98.636363636362944</v>
      </c>
      <c r="M15" s="154">
        <v>1.7</v>
      </c>
      <c r="N15" s="166"/>
      <c r="O15" s="166">
        <f t="shared" si="4"/>
        <v>-2.0000000000010232E-2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142.69999999999999</v>
      </c>
      <c r="H16" s="27">
        <f>Лист1!H16</f>
        <v>3.5500000000008067E-2</v>
      </c>
      <c r="I16" s="27">
        <f t="shared" si="2"/>
        <v>1.524499999999992</v>
      </c>
      <c r="J16" s="27">
        <f>Лист1!J16</f>
        <v>1.5</v>
      </c>
      <c r="K16" s="27">
        <f t="shared" si="3"/>
        <v>1.5</v>
      </c>
      <c r="L16" s="28">
        <f t="shared" si="0"/>
        <v>97.724358974358452</v>
      </c>
      <c r="M16" s="154">
        <v>1.8</v>
      </c>
      <c r="N16" s="166"/>
      <c r="O16" s="166">
        <f t="shared" si="4"/>
        <v>-5.0000000000011369E-2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</v>
      </c>
      <c r="H17" s="27">
        <f>Лист1!H17</f>
        <v>0.32699999999998142</v>
      </c>
      <c r="I17" s="27">
        <f t="shared" si="2"/>
        <v>2.9430000000000187</v>
      </c>
      <c r="J17" s="27">
        <f>Лист1!J17</f>
        <v>2.25</v>
      </c>
      <c r="K17" s="27">
        <f t="shared" si="3"/>
        <v>2.25</v>
      </c>
      <c r="L17" s="28">
        <f t="shared" si="0"/>
        <v>90.000000000000583</v>
      </c>
      <c r="M17" s="154">
        <v>2.25</v>
      </c>
      <c r="N17" s="166"/>
      <c r="O17" s="166">
        <f t="shared" si="4"/>
        <v>-9.9999999999994316E-2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127.17</v>
      </c>
      <c r="H18" s="27">
        <f>Лист1!H18</f>
        <v>0.16100000000000281</v>
      </c>
      <c r="I18" s="27">
        <f t="shared" si="2"/>
        <v>1.5889999999999973</v>
      </c>
      <c r="J18" s="27">
        <f>Лист1!J18</f>
        <v>2.64</v>
      </c>
      <c r="K18" s="27">
        <f t="shared" si="3"/>
        <v>2.64</v>
      </c>
      <c r="L18" s="28">
        <f t="shared" si="0"/>
        <v>90.799999999999841</v>
      </c>
      <c r="M18" s="154">
        <v>2.2999999999999998</v>
      </c>
      <c r="N18" s="166"/>
      <c r="O18" s="166">
        <f t="shared" si="4"/>
        <v>-0.23000000000000398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113.76</v>
      </c>
      <c r="H19" s="27">
        <f>Лист1!H19</f>
        <v>0.89320000000000366</v>
      </c>
      <c r="I19" s="27">
        <f t="shared" si="2"/>
        <v>14.806799999999996</v>
      </c>
      <c r="J19" s="27">
        <f>Лист1!J19</f>
        <v>2.6</v>
      </c>
      <c r="K19" s="27">
        <f>J19</f>
        <v>2.6</v>
      </c>
      <c r="L19" s="28">
        <f t="shared" si="0"/>
        <v>94.31082802547769</v>
      </c>
      <c r="M19" s="154">
        <v>2.4500000000000002</v>
      </c>
      <c r="N19" s="166"/>
      <c r="O19" s="166">
        <f t="shared" si="4"/>
        <v>-0.14000000000000057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99.71</v>
      </c>
      <c r="H20" s="27">
        <f>Лист1!H20</f>
        <v>0.1700000000000145</v>
      </c>
      <c r="I20" s="27">
        <f t="shared" si="2"/>
        <v>3.5799999999999854</v>
      </c>
      <c r="J20" s="27">
        <f>Лист1!J20</f>
        <v>2</v>
      </c>
      <c r="K20" s="27">
        <f t="shared" si="3"/>
        <v>2</v>
      </c>
      <c r="L20" s="28">
        <f t="shared" si="0"/>
        <v>95.466666666666271</v>
      </c>
      <c r="M20" s="154">
        <v>2.5</v>
      </c>
      <c r="N20" s="166"/>
      <c r="O20" s="166">
        <f t="shared" si="4"/>
        <v>-0.10000000000000853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7.4680964000001104</v>
      </c>
      <c r="I21" s="38">
        <f>SUM(I11:I20)</f>
        <v>51.121903599999889</v>
      </c>
      <c r="J21" s="37"/>
      <c r="K21" s="37"/>
      <c r="L21" s="180">
        <f>I21*100/E21</f>
        <v>87.253633043181239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198.05</v>
      </c>
      <c r="H23" s="27">
        <f>Лист1!H23</f>
        <v>1.3374999999999999</v>
      </c>
      <c r="I23" s="27">
        <f>E23-H23</f>
        <v>6.25E-2</v>
      </c>
      <c r="J23" s="167">
        <f>Лист1!J23</f>
        <v>4.2000000000000003E-2</v>
      </c>
      <c r="K23" s="170">
        <f>J23</f>
        <v>4.2000000000000003E-2</v>
      </c>
      <c r="L23" s="28">
        <f>I23*100/E23</f>
        <v>4.4642857142857144</v>
      </c>
      <c r="M23" s="154">
        <v>0.05</v>
      </c>
      <c r="N23" s="166"/>
      <c r="O23" s="166">
        <f t="shared" si="4"/>
        <v>-1.25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200.8</v>
      </c>
      <c r="H24" s="27">
        <f>Лист1!H24</f>
        <v>0.76999999999998758</v>
      </c>
      <c r="I24" s="27">
        <v>160</v>
      </c>
      <c r="J24" s="167">
        <f>Лист1!J24</f>
        <v>0.1</v>
      </c>
      <c r="K24" s="27">
        <f>J24</f>
        <v>0.1</v>
      </c>
      <c r="L24" s="28">
        <f t="shared" ref="L24" si="6">I24*100/E24</f>
        <v>10526.315789473683</v>
      </c>
      <c r="M24" s="154">
        <v>0.05</v>
      </c>
      <c r="N24" s="166"/>
      <c r="O24" s="166">
        <f t="shared" si="4"/>
        <v>-0.69999999999998863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-1.75</v>
      </c>
      <c r="H25" s="27">
        <f>Лист1!H25</f>
        <v>0.82</v>
      </c>
      <c r="I25" s="27">
        <f>E25-H25</f>
        <v>0.68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2.9274999999999873</v>
      </c>
      <c r="I26" s="51">
        <f>I23+I24+I25</f>
        <v>160.74250000000001</v>
      </c>
      <c r="J26" s="51"/>
      <c r="K26" s="51"/>
      <c r="L26" s="180">
        <f>I26*100/E26</f>
        <v>3636.7081447963801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190.65</v>
      </c>
      <c r="H30" s="27">
        <f>Лист1!H30</f>
        <v>1.004</v>
      </c>
      <c r="I30" s="27">
        <f>E30-H30</f>
        <v>0.39599999999999991</v>
      </c>
      <c r="J30" s="27">
        <f>Лист1!J30</f>
        <v>0.15</v>
      </c>
      <c r="K30" s="27">
        <f>J30</f>
        <v>0.15</v>
      </c>
      <c r="L30" s="28">
        <f>I30*100/E30</f>
        <v>28.285714285714285</v>
      </c>
      <c r="M30" s="154">
        <v>0.15</v>
      </c>
      <c r="N30" s="166"/>
      <c r="O30" s="166">
        <f t="shared" si="4"/>
        <v>-0.96000000000000796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0.15000000000000013</v>
      </c>
      <c r="I31" s="27">
        <f>E31-H31</f>
        <v>1.1499999999999999</v>
      </c>
      <c r="J31" s="27">
        <f>Лист1!J31</f>
        <v>0.01</v>
      </c>
      <c r="K31" s="27">
        <f>J31</f>
        <v>0.01</v>
      </c>
      <c r="L31" s="28">
        <f>I31*100/E31</f>
        <v>88.461538461538453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182.51</v>
      </c>
      <c r="H33" s="27">
        <f>Лист1!H33</f>
        <v>-2.3399999999978719E-2</v>
      </c>
      <c r="I33" s="27">
        <f>E33-H33</f>
        <v>3.9533999999999789</v>
      </c>
      <c r="J33" s="27">
        <f>Лист1!J33</f>
        <v>0.13</v>
      </c>
      <c r="K33" s="27">
        <f>J33</f>
        <v>0.13</v>
      </c>
      <c r="L33" s="28">
        <f t="shared" ref="L33:L35" si="9">I33*100/E33</f>
        <v>100.5954198473277</v>
      </c>
      <c r="M33" s="154">
        <v>0.21</v>
      </c>
      <c r="N33" s="166"/>
      <c r="O33" s="166">
        <f t="shared" si="4"/>
        <v>9.9999999999909051E-3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190.85</v>
      </c>
      <c r="H34" s="27">
        <f>Лист1!H34</f>
        <v>0.92</v>
      </c>
      <c r="I34" s="27">
        <f>E34-H34</f>
        <v>0.15000000000000002</v>
      </c>
      <c r="J34" s="27">
        <f>Лист1!J34</f>
        <v>0.02</v>
      </c>
      <c r="K34" s="27">
        <f>J34</f>
        <v>0.02</v>
      </c>
      <c r="L34" s="28">
        <f t="shared" si="9"/>
        <v>14.018691588785048</v>
      </c>
      <c r="M34" s="154">
        <v>0.01</v>
      </c>
      <c r="N34" s="166"/>
      <c r="O34" s="166">
        <f t="shared" si="4"/>
        <v>-1.6500000000000057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179.13</v>
      </c>
      <c r="H35" s="27">
        <f>Лист1!H35</f>
        <v>-2.9100000000001101E-2</v>
      </c>
      <c r="I35" s="27">
        <f>E35-H35</f>
        <v>1.779100000000001</v>
      </c>
      <c r="J35" s="27">
        <f>Лист1!J35</f>
        <v>0.16</v>
      </c>
      <c r="K35" s="27">
        <f>J35</f>
        <v>0.16</v>
      </c>
      <c r="L35" s="28">
        <f t="shared" si="9"/>
        <v>101.66285714285721</v>
      </c>
      <c r="M35" s="154">
        <v>0.22</v>
      </c>
      <c r="N35" s="166"/>
      <c r="O35" s="166">
        <f t="shared" si="4"/>
        <v>3.0000000000001137E-2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174.07</v>
      </c>
      <c r="H36" s="27">
        <f>Лист1!H36</f>
        <v>-3.7999999999992443E-2</v>
      </c>
      <c r="I36" s="27">
        <f>E36-H36</f>
        <v>1.0679999999999925</v>
      </c>
      <c r="J36" s="27">
        <f>Лист1!J36</f>
        <v>0.2</v>
      </c>
      <c r="K36" s="65">
        <f>J36</f>
        <v>0.2</v>
      </c>
      <c r="L36" s="28">
        <f>I36*100/E36</f>
        <v>103.68932038834878</v>
      </c>
      <c r="M36" s="154">
        <v>0.26</v>
      </c>
      <c r="N36" s="166"/>
      <c r="O36" s="166">
        <f t="shared" si="4"/>
        <v>3.9999999999992042E-2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1.983500000000028</v>
      </c>
      <c r="I37" s="38">
        <f>I30+I31+I33+I34+I35+I36</f>
        <v>8.4964999999999726</v>
      </c>
      <c r="J37" s="38"/>
      <c r="K37" s="38"/>
      <c r="L37" s="180">
        <f>I37*100/E37</f>
        <v>81.073473282442478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189.5</v>
      </c>
      <c r="H39" s="27">
        <f>Лист1!H39</f>
        <v>0</v>
      </c>
      <c r="I39" s="27">
        <f>E39-H39</f>
        <v>1.19</v>
      </c>
      <c r="J39" s="27">
        <f>Лист1!J39</f>
        <v>0.03</v>
      </c>
      <c r="K39" s="27">
        <f>J39</f>
        <v>0.03</v>
      </c>
      <c r="L39" s="28">
        <f t="shared" ref="L39:L41" si="11">I39*100/E39</f>
        <v>100</v>
      </c>
      <c r="M39" s="154">
        <v>0.05</v>
      </c>
      <c r="N39" s="166"/>
      <c r="O39" s="166">
        <f t="shared" si="4"/>
        <v>0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185.51</v>
      </c>
      <c r="H40" s="27">
        <f>Лист1!H40</f>
        <v>-1.0399999999990542E-2</v>
      </c>
      <c r="I40" s="27">
        <f>E40-H40</f>
        <v>1.8403999999999907</v>
      </c>
      <c r="J40" s="27">
        <f>Лист1!J40</f>
        <v>0.04</v>
      </c>
      <c r="K40" s="27">
        <f>J40</f>
        <v>0.04</v>
      </c>
      <c r="L40" s="28">
        <f t="shared" si="11"/>
        <v>100.56830601092845</v>
      </c>
      <c r="M40" s="154">
        <v>0.06</v>
      </c>
      <c r="N40" s="166"/>
      <c r="O40" s="166">
        <f t="shared" si="4"/>
        <v>9.9999999999909051E-3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180.35</v>
      </c>
      <c r="H41" s="27">
        <f>Лист1!H41</f>
        <v>0.16</v>
      </c>
      <c r="I41" s="27">
        <f>E41-H41</f>
        <v>0.86</v>
      </c>
      <c r="J41" s="27">
        <f>Лист1!J41</f>
        <v>0.05</v>
      </c>
      <c r="K41" s="65">
        <f>J41</f>
        <v>0.05</v>
      </c>
      <c r="L41" s="28">
        <f t="shared" si="11"/>
        <v>84.313725490196077</v>
      </c>
      <c r="M41" s="154">
        <v>0.06</v>
      </c>
      <c r="N41" s="166"/>
      <c r="O41" s="166">
        <f t="shared" si="4"/>
        <v>-0.25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0.14960000000000945</v>
      </c>
      <c r="I42" s="38">
        <f>SUM(I39:I41)</f>
        <v>3.8903999999999903</v>
      </c>
      <c r="J42" s="38"/>
      <c r="K42" s="38"/>
      <c r="L42" s="180">
        <f>I42*100/E42</f>
        <v>96.297029702970065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181.85</v>
      </c>
      <c r="H44" s="27">
        <f>Лист1!H44</f>
        <v>0.43355000000000377</v>
      </c>
      <c r="I44" s="27">
        <f>E44-H44</f>
        <v>0.64644999999999631</v>
      </c>
      <c r="J44" s="27">
        <f>Лист1!J44</f>
        <v>0.01</v>
      </c>
      <c r="K44" s="59">
        <f t="shared" ref="K44" si="13">J44</f>
        <v>0.01</v>
      </c>
      <c r="L44" s="28">
        <f t="shared" ref="L44:L46" si="14">I44*100/E44</f>
        <v>59.856481481481133</v>
      </c>
      <c r="M44" s="171">
        <v>0.04</v>
      </c>
      <c r="N44" s="166"/>
      <c r="O44" s="166">
        <f t="shared" si="4"/>
        <v>-0.65000000000000568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176.1</v>
      </c>
      <c r="H45" s="27">
        <f>Лист1!H45</f>
        <v>0.56520000000000348</v>
      </c>
      <c r="I45" s="27">
        <f>E45-H45</f>
        <v>0.84479999999999644</v>
      </c>
      <c r="J45" s="27">
        <f>Лист1!J45</f>
        <v>0.01</v>
      </c>
      <c r="K45" s="59">
        <f>J45</f>
        <v>0.01</v>
      </c>
      <c r="L45" s="28">
        <f t="shared" si="14"/>
        <v>59.914893617021029</v>
      </c>
      <c r="M45" s="171">
        <v>0.05</v>
      </c>
      <c r="N45" s="166"/>
      <c r="O45" s="166">
        <f t="shared" si="4"/>
        <v>-0.90000000000000568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174.4</v>
      </c>
      <c r="H46" s="27">
        <f>Лист1!H46</f>
        <v>0.47599999999999687</v>
      </c>
      <c r="I46" s="27">
        <f>E46-H46</f>
        <v>0.69400000000000306</v>
      </c>
      <c r="J46" s="27">
        <f>Лист1!J46</f>
        <v>0.01</v>
      </c>
      <c r="K46" s="59">
        <f>J46</f>
        <v>0.01</v>
      </c>
      <c r="L46" s="28">
        <f t="shared" si="14"/>
        <v>59.316239316239582</v>
      </c>
      <c r="M46" s="171">
        <v>0.06</v>
      </c>
      <c r="N46" s="166"/>
      <c r="O46" s="166">
        <f t="shared" si="4"/>
        <v>-0.84999999999999432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1.4747500000000042</v>
      </c>
      <c r="I47" s="73">
        <f>SUM(I44:I46)</f>
        <v>2.1852499999999959</v>
      </c>
      <c r="J47" s="38"/>
      <c r="K47" s="76"/>
      <c r="L47" s="180">
        <f>I47*100/E47</f>
        <v>59.706284153005349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212.01</v>
      </c>
      <c r="H50" s="27">
        <f>Лист1!H50</f>
        <v>0.79</v>
      </c>
      <c r="I50" s="27">
        <f>E50-H50</f>
        <v>1.6800000000000002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68.016194331983812</v>
      </c>
      <c r="M50" s="154">
        <v>0.1</v>
      </c>
      <c r="N50" s="166"/>
      <c r="O50" s="166">
        <f t="shared" si="4"/>
        <v>-0.49000000000000909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195.14</v>
      </c>
      <c r="H51" s="27">
        <f>Лист1!H51</f>
        <v>0.2</v>
      </c>
      <c r="I51" s="27">
        <f t="shared" ref="I51:I60" si="18">E51-H51</f>
        <v>1.1000000000000001</v>
      </c>
      <c r="J51" s="27">
        <f>Лист1!J51</f>
        <v>0.1</v>
      </c>
      <c r="K51" s="27">
        <f>J51</f>
        <v>0.1</v>
      </c>
      <c r="L51" s="28">
        <f t="shared" si="17"/>
        <v>84.615384615384627</v>
      </c>
      <c r="M51" s="154">
        <v>0.15</v>
      </c>
      <c r="N51" s="166"/>
      <c r="O51" s="166">
        <f t="shared" si="4"/>
        <v>-0.36000000000001364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190.26</v>
      </c>
      <c r="H52" s="27">
        <f>Лист1!H52</f>
        <v>1.63</v>
      </c>
      <c r="I52" s="27">
        <f t="shared" si="18"/>
        <v>0.1100000000000001</v>
      </c>
      <c r="J52" s="27">
        <f>Лист1!J52</f>
        <v>0.05</v>
      </c>
      <c r="K52" s="27">
        <f t="shared" si="16"/>
        <v>0.05</v>
      </c>
      <c r="L52" s="28">
        <f t="shared" si="17"/>
        <v>6.3218390804597764</v>
      </c>
      <c r="M52" s="154">
        <v>0.15</v>
      </c>
      <c r="N52" s="166"/>
      <c r="O52" s="166">
        <f t="shared" si="4"/>
        <v>-1.4399999999999977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189.46</v>
      </c>
      <c r="H53" s="27">
        <f>Лист1!H53</f>
        <v>7.0000000000000007E-2</v>
      </c>
      <c r="I53" s="27">
        <f t="shared" si="18"/>
        <v>1.8599999999999999</v>
      </c>
      <c r="J53" s="27">
        <f>Лист1!J53</f>
        <v>0.25</v>
      </c>
      <c r="K53" s="27">
        <f>J53</f>
        <v>0.25</v>
      </c>
      <c r="L53" s="28">
        <f t="shared" si="17"/>
        <v>96.373056994818654</v>
      </c>
      <c r="M53" s="154">
        <v>0.2</v>
      </c>
      <c r="N53" s="166"/>
      <c r="O53" s="166">
        <f t="shared" si="4"/>
        <v>-3.9999999999992042E-2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185.82</v>
      </c>
      <c r="H55" s="59">
        <f>Лист1!H54</f>
        <v>0.09</v>
      </c>
      <c r="I55" s="59">
        <f t="shared" si="18"/>
        <v>0.98000000000000009</v>
      </c>
      <c r="J55" s="59">
        <f>Лист1!J54</f>
        <v>0.3</v>
      </c>
      <c r="K55" s="59">
        <f t="shared" ref="K55:K60" si="20">J55</f>
        <v>0.3</v>
      </c>
      <c r="L55" s="178">
        <f t="shared" si="17"/>
        <v>91.588785046728987</v>
      </c>
      <c r="M55" s="179">
        <v>0.25</v>
      </c>
      <c r="N55" s="166"/>
      <c r="O55" s="166">
        <f t="shared" si="4"/>
        <v>-0.18000000000000682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182.14</v>
      </c>
      <c r="H56" s="27">
        <f>Лист1!H56</f>
        <v>0.25</v>
      </c>
      <c r="I56" s="27">
        <f t="shared" si="18"/>
        <v>1.22</v>
      </c>
      <c r="J56" s="27">
        <f>Лист1!J56</f>
        <v>0.02</v>
      </c>
      <c r="K56" s="27">
        <f>J56</f>
        <v>0.02</v>
      </c>
      <c r="L56" s="28">
        <f t="shared" si="17"/>
        <v>82.993197278911566</v>
      </c>
      <c r="M56" s="154">
        <v>0.3</v>
      </c>
      <c r="N56" s="166"/>
      <c r="O56" s="166">
        <f t="shared" si="4"/>
        <v>-0.26000000000001933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</v>
      </c>
      <c r="H57" s="27">
        <f>Лист1!H57</f>
        <v>0</v>
      </c>
      <c r="I57" s="27">
        <f t="shared" si="18"/>
        <v>1.1299999999999999</v>
      </c>
      <c r="J57" s="27">
        <f>Лист1!J57</f>
        <v>0.02</v>
      </c>
      <c r="K57" s="27">
        <f>J57</f>
        <v>0.02</v>
      </c>
      <c r="L57" s="28">
        <f t="shared" si="17"/>
        <v>100</v>
      </c>
      <c r="M57" s="154">
        <v>0.35</v>
      </c>
      <c r="N57" s="166"/>
      <c r="O57" s="166">
        <f t="shared" si="4"/>
        <v>0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168.75</v>
      </c>
      <c r="H58" s="27">
        <f>Лист1!H58</f>
        <v>0.17</v>
      </c>
      <c r="I58" s="27">
        <f t="shared" si="18"/>
        <v>1.03</v>
      </c>
      <c r="J58" s="27">
        <f>Лист1!J58</f>
        <v>0.01</v>
      </c>
      <c r="K58" s="27">
        <f t="shared" si="20"/>
        <v>0.01</v>
      </c>
      <c r="L58" s="28">
        <f t="shared" si="17"/>
        <v>85.833333333333343</v>
      </c>
      <c r="M58" s="154">
        <v>0.4</v>
      </c>
      <c r="N58" s="166"/>
      <c r="O58" s="166">
        <f t="shared" si="4"/>
        <v>-0.25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162.74</v>
      </c>
      <c r="H59" s="27">
        <f>Лист1!H59</f>
        <v>0.26519999999999072</v>
      </c>
      <c r="I59" s="27">
        <f t="shared" si="18"/>
        <v>2.2348000000000092</v>
      </c>
      <c r="J59" s="27">
        <f>Лист1!J59</f>
        <v>0.01</v>
      </c>
      <c r="K59" s="27">
        <f t="shared" si="20"/>
        <v>0.01</v>
      </c>
      <c r="L59" s="28">
        <f t="shared" si="17"/>
        <v>89.392000000000365</v>
      </c>
      <c r="M59" s="154">
        <v>0.45</v>
      </c>
      <c r="N59" s="166"/>
      <c r="O59" s="166">
        <f t="shared" si="4"/>
        <v>-0.25999999999999091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159.78</v>
      </c>
      <c r="H60" s="27">
        <f>Лист1!H60</f>
        <v>0.24959999999999469</v>
      </c>
      <c r="I60" s="27">
        <f t="shared" si="18"/>
        <v>1.0304000000000053</v>
      </c>
      <c r="J60" s="27">
        <f>Лист1!J60</f>
        <v>0.02</v>
      </c>
      <c r="K60" s="65">
        <f t="shared" si="20"/>
        <v>0.02</v>
      </c>
      <c r="L60" s="28">
        <f t="shared" si="17"/>
        <v>80.500000000000412</v>
      </c>
      <c r="M60" s="154">
        <v>0.5</v>
      </c>
      <c r="N60" s="166"/>
      <c r="O60" s="166">
        <f t="shared" si="4"/>
        <v>-0.31999999999999318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3.7147999999999852</v>
      </c>
      <c r="I61" s="38">
        <f>I50+I51+I52+I53+I55+I56+I57+I58+I59+I60</f>
        <v>12.375200000000014</v>
      </c>
      <c r="J61" s="38"/>
      <c r="K61" s="90"/>
      <c r="L61" s="180">
        <f>I61*100/E61</f>
        <v>72.795294117647117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217.33</v>
      </c>
      <c r="H63" s="27">
        <f>Лист1!H63</f>
        <v>0.38</v>
      </c>
      <c r="I63" s="27">
        <f>E63-H63</f>
        <v>0.7400000000000001</v>
      </c>
      <c r="J63" s="27">
        <f>Лист1!J63</f>
        <v>0.05</v>
      </c>
      <c r="K63" s="27">
        <f>J63</f>
        <v>0.05</v>
      </c>
      <c r="L63" s="28">
        <f t="shared" ref="L63:L68" si="22">I63*100/E63</f>
        <v>66.071428571428584</v>
      </c>
      <c r="M63" s="154">
        <v>0.01</v>
      </c>
      <c r="N63" s="166"/>
      <c r="O63" s="166">
        <f t="shared" si="4"/>
        <v>-0.56999999999999318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210.91</v>
      </c>
      <c r="H64" s="27">
        <f>Лист1!H64</f>
        <v>0.49</v>
      </c>
      <c r="I64" s="27">
        <f>E64-H64</f>
        <v>1.72</v>
      </c>
      <c r="J64" s="27">
        <f>Лист1!J64</f>
        <v>0.06</v>
      </c>
      <c r="K64" s="27">
        <f>J64</f>
        <v>0.06</v>
      </c>
      <c r="L64" s="28">
        <f t="shared" si="22"/>
        <v>77.828054298642542</v>
      </c>
      <c r="M64" s="154">
        <v>0.04</v>
      </c>
      <c r="N64" s="166"/>
      <c r="O64" s="166">
        <f t="shared" si="4"/>
        <v>-0.59000000000000341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187.9</v>
      </c>
      <c r="H65" s="27">
        <f>Лист1!H65</f>
        <v>0.2</v>
      </c>
      <c r="I65" s="27">
        <f>E65-H65</f>
        <v>1.3800000000000001</v>
      </c>
      <c r="J65" s="27">
        <f>Лист1!J65</f>
        <v>0.02</v>
      </c>
      <c r="K65" s="27">
        <f>J65</f>
        <v>0.02</v>
      </c>
      <c r="L65" s="28">
        <f t="shared" si="22"/>
        <v>87.341772151898724</v>
      </c>
      <c r="M65" s="154">
        <v>0.06</v>
      </c>
      <c r="N65" s="166"/>
      <c r="O65" s="166">
        <f t="shared" si="4"/>
        <v>-1.2999999999999829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184.05</v>
      </c>
      <c r="H66" s="27">
        <f>Лист1!H66</f>
        <v>0.47</v>
      </c>
      <c r="I66" s="27">
        <f>E66-H66</f>
        <v>0.96</v>
      </c>
      <c r="J66" s="27">
        <f>Лист1!J66</f>
        <v>7.0000000000000007E-2</v>
      </c>
      <c r="K66" s="27">
        <f>J66</f>
        <v>7.0000000000000007E-2</v>
      </c>
      <c r="L66" s="28">
        <f t="shared" si="22"/>
        <v>67.132867132867133</v>
      </c>
      <c r="M66" s="154">
        <v>7.0000000000000007E-2</v>
      </c>
      <c r="N66" s="166"/>
      <c r="O66" s="166">
        <f t="shared" si="4"/>
        <v>-0.44999999999998863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97.77</v>
      </c>
      <c r="H68" s="27">
        <f>Лист1!H68</f>
        <v>0.24960000000000354</v>
      </c>
      <c r="I68" s="27">
        <f>E68-H68</f>
        <v>2.2503999999999964</v>
      </c>
      <c r="J68" s="27">
        <f>Лист1!J68</f>
        <v>0.15</v>
      </c>
      <c r="K68" s="27">
        <f>J68</f>
        <v>0.15</v>
      </c>
      <c r="L68" s="28">
        <f t="shared" si="22"/>
        <v>90.015999999999863</v>
      </c>
      <c r="M68" s="154">
        <v>0.15</v>
      </c>
      <c r="N68" s="166"/>
      <c r="O68" s="166">
        <f t="shared" si="4"/>
        <v>-0.20000000000000284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160.66</v>
      </c>
      <c r="H69" s="27">
        <f>Лист1!H69</f>
        <v>0.80000000000001137</v>
      </c>
      <c r="I69" s="27">
        <f>E69-H69</f>
        <v>1.7999999999999887</v>
      </c>
      <c r="J69" s="27">
        <f>Лист1!J69</f>
        <v>0</v>
      </c>
      <c r="K69" s="27">
        <f t="shared" ref="K69" si="23">J69</f>
        <v>0</v>
      </c>
      <c r="L69" s="28">
        <f>I69*100/E69</f>
        <v>69.230769230768786</v>
      </c>
      <c r="M69" s="154">
        <v>0.16</v>
      </c>
      <c r="N69" s="166"/>
      <c r="O69" s="166">
        <f t="shared" si="4"/>
        <v>-0.80000000000001137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2.589600000000015</v>
      </c>
      <c r="I70" s="38">
        <f>I63+I64+I65+I66+I68+I69</f>
        <v>8.8503999999999845</v>
      </c>
      <c r="J70" s="38"/>
      <c r="K70" s="38"/>
      <c r="L70" s="180">
        <f>I70*100/E70</f>
        <v>67.354642313546307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168.38</v>
      </c>
      <c r="H73" s="27">
        <f>Лист1!H73</f>
        <v>0.92400000000003502</v>
      </c>
      <c r="I73" s="27">
        <f t="shared" si="25"/>
        <v>3.8759999999999648</v>
      </c>
      <c r="J73" s="27">
        <f>Лист1!J73</f>
        <v>0</v>
      </c>
      <c r="K73" s="27">
        <f>J73</f>
        <v>0</v>
      </c>
      <c r="L73" s="28">
        <f t="shared" ref="L73:L82" si="26">I73*100/E73</f>
        <v>80.749999999999275</v>
      </c>
      <c r="M73" s="154">
        <v>7.0000000000000007E-2</v>
      </c>
      <c r="N73" s="166"/>
      <c r="O73" s="166">
        <f t="shared" si="4"/>
        <v>-0.42000000000001592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4.0836000000000485</v>
      </c>
      <c r="I83" s="38">
        <f>SUM(I73:I82)</f>
        <v>13.63639999999995</v>
      </c>
      <c r="J83" s="109"/>
      <c r="K83" s="74"/>
      <c r="L83" s="180">
        <f>I83*100/E83</f>
        <v>76.954853273137431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150.35</v>
      </c>
      <c r="H85" s="27">
        <f>Лист1!H85</f>
        <v>1.1631500000000032</v>
      </c>
      <c r="I85" s="27">
        <f>E85-H85</f>
        <v>0.25684999999999669</v>
      </c>
      <c r="J85" s="48">
        <f>Лист1!J85</f>
        <v>0</v>
      </c>
      <c r="K85" s="48">
        <f t="shared" ref="K85" si="28">J85</f>
        <v>0</v>
      </c>
      <c r="L85" s="28">
        <f>I85*100/E85</f>
        <v>18.088028169013853</v>
      </c>
      <c r="M85" s="159">
        <v>0.05</v>
      </c>
      <c r="N85" s="166"/>
      <c r="O85" s="166">
        <f t="shared" si="27"/>
        <v>-2.1500000000000057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159.47</v>
      </c>
      <c r="H87" s="27">
        <f>Лист1!H87</f>
        <v>0.23840000000000341</v>
      </c>
      <c r="I87" s="27">
        <f>E87-H87</f>
        <v>1.2115999999999965</v>
      </c>
      <c r="J87" s="48">
        <f>Лист1!J87</f>
        <v>0.01</v>
      </c>
      <c r="K87" s="143">
        <f>J87</f>
        <v>0.01</v>
      </c>
      <c r="L87" s="28">
        <f>I87*100/E87</f>
        <v>83.55862068965493</v>
      </c>
      <c r="M87" s="160">
        <v>0.01</v>
      </c>
      <c r="N87" s="166"/>
      <c r="O87" s="166">
        <f t="shared" si="27"/>
        <v>-0.53000000000000114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>
        <v>0</v>
      </c>
      <c r="I94" s="27">
        <f>E94-H94</f>
        <v>1.66</v>
      </c>
      <c r="J94" s="150">
        <v>0.03</v>
      </c>
      <c r="K94" s="150">
        <f>J94</f>
        <v>0.03</v>
      </c>
      <c r="L94" s="243">
        <v>95</v>
      </c>
      <c r="M94" s="143">
        <v>89</v>
      </c>
      <c r="N94" s="166"/>
      <c r="O94" s="166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</v>
      </c>
      <c r="I95" s="36">
        <f>I93+I94</f>
        <v>1.66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139.03</v>
      </c>
      <c r="H97" s="150">
        <v>0.23</v>
      </c>
      <c r="I97" s="27">
        <f>E97-H97</f>
        <v>1.9300000000000002</v>
      </c>
      <c r="J97" s="150">
        <v>0.02</v>
      </c>
      <c r="K97" s="150">
        <v>0</v>
      </c>
      <c r="L97" s="242">
        <v>98</v>
      </c>
      <c r="M97" s="143">
        <v>94</v>
      </c>
      <c r="N97" s="166"/>
      <c r="O97" s="166">
        <f t="shared" si="27"/>
        <v>-0.16999999999998749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26.022996400000196</v>
      </c>
      <c r="I100" s="192">
        <f>I21+I26+I37+I42+I47+I61+I70+I83+I85+I87+I95+I97</f>
        <v>266.35700359999976</v>
      </c>
      <c r="J100" s="192"/>
      <c r="K100" s="192"/>
      <c r="L100" s="201">
        <f>I100*100/E100</f>
        <v>196.22587564461458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08" t="s">
        <v>107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f>Лист1!D102</f>
        <v>176.4</v>
      </c>
      <c r="E102" s="133">
        <f>Лист1!E102</f>
        <v>2.36</v>
      </c>
      <c r="F102" s="27">
        <f>Лист1!F102</f>
        <v>176.4</v>
      </c>
      <c r="G102" s="27">
        <f>Лист1!G102</f>
        <v>175.5</v>
      </c>
      <c r="H102" s="27">
        <f>Лист1!H102</f>
        <v>1.0528200000000065</v>
      </c>
      <c r="I102" s="27">
        <f>E102-H102</f>
        <v>1.3071799999999933</v>
      </c>
      <c r="J102" s="133">
        <f>Лист1!J102</f>
        <v>0.02</v>
      </c>
      <c r="K102" s="133">
        <f>J102</f>
        <v>0.02</v>
      </c>
      <c r="L102" s="28">
        <f t="shared" ref="L102:L104" si="30">I102*100/E102</f>
        <v>55.38898305084718</v>
      </c>
      <c r="M102" s="163"/>
      <c r="N102" s="166"/>
      <c r="O102" s="166">
        <f t="shared" si="27"/>
        <v>-0.90000000000000568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ref="F103:F104" si="31">D103</f>
        <v>169.5</v>
      </c>
      <c r="G103" s="27">
        <f>Лист1!G103</f>
        <v>169.27</v>
      </c>
      <c r="H103" s="27">
        <f>Лист1!H103</f>
        <v>0.77969999999996531</v>
      </c>
      <c r="I103" s="27">
        <f>E103-H103</f>
        <v>3.2803000000000342</v>
      </c>
      <c r="J103" s="133">
        <f>Лист1!J103</f>
        <v>1E-3</v>
      </c>
      <c r="K103" s="27">
        <f>J103</f>
        <v>1E-3</v>
      </c>
      <c r="L103" s="28">
        <f t="shared" si="30"/>
        <v>80.795566502463913</v>
      </c>
      <c r="M103" s="154"/>
      <c r="N103" s="166"/>
      <c r="O103" s="166">
        <f t="shared" si="27"/>
        <v>-0.22999999999998977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1"/>
        <v>180.1</v>
      </c>
      <c r="G104" s="27">
        <f>Лист1!G104</f>
        <v>177.8</v>
      </c>
      <c r="H104" s="27">
        <f>Лист1!H104</f>
        <v>0.92459999999999321</v>
      </c>
      <c r="I104" s="27">
        <f>E104-H104</f>
        <v>7.5400000000006795E-2</v>
      </c>
      <c r="J104" s="133">
        <f>Лист1!J104</f>
        <v>0</v>
      </c>
      <c r="K104" s="27">
        <v>0</v>
      </c>
      <c r="L104" s="28">
        <f t="shared" si="30"/>
        <v>7.5400000000006795</v>
      </c>
      <c r="M104" s="154"/>
      <c r="N104" s="166"/>
      <c r="O104" s="166">
        <f t="shared" si="27"/>
        <v>-2.2999999999999829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7.42</v>
      </c>
      <c r="F105" s="38"/>
      <c r="G105" s="137"/>
      <c r="H105" s="38">
        <f>SUM(H102:H104)</f>
        <v>2.7571199999999649</v>
      </c>
      <c r="I105" s="38">
        <f>SUM(I102:I104)</f>
        <v>4.662880000000035</v>
      </c>
      <c r="J105" s="38"/>
      <c r="K105" s="38"/>
      <c r="L105" s="196">
        <f>I105*100/E105</f>
        <v>62.842048517520688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4728.8579277031149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2024-11-18T06:52:24Z</cp:lastPrinted>
  <dcterms:created xsi:type="dcterms:W3CDTF">2023-05-23T07:28:04Z</dcterms:created>
  <dcterms:modified xsi:type="dcterms:W3CDTF">2024-11-19T11:24:20Z</dcterms:modified>
</cp:coreProperties>
</file>