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195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30" i="1" l="1"/>
  <c r="E95" i="1" l="1"/>
  <c r="H20" i="1" l="1"/>
  <c r="H69" i="1" l="1"/>
  <c r="H24" i="1"/>
  <c r="H23" i="1"/>
  <c r="I25" i="1"/>
  <c r="I24" i="1"/>
  <c r="I23" i="1"/>
  <c r="E61" i="1" l="1"/>
  <c r="E100" i="1" s="1"/>
  <c r="I57" i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I20" i="1" l="1"/>
  <c r="L20" i="1" s="1"/>
  <c r="L26" i="1"/>
  <c r="I56" i="1"/>
  <c r="H68" i="1"/>
  <c r="H63" i="1" l="1"/>
  <c r="H70" i="1" s="1"/>
  <c r="I53" i="1"/>
  <c r="H45" i="1"/>
  <c r="I51" i="1" l="1"/>
  <c r="H33" i="1"/>
  <c r="I33" i="1" s="1"/>
  <c r="L33" i="1" s="1"/>
  <c r="H36" i="1"/>
  <c r="I36" i="1" s="1"/>
  <c r="H40" i="1" l="1"/>
  <c r="H39" i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37" i="1"/>
  <c r="H19" i="1"/>
  <c r="E70" i="4" l="1"/>
  <c r="L30" i="1"/>
  <c r="G11" i="4" l="1"/>
  <c r="E83" i="4" l="1"/>
  <c r="E61" i="4"/>
  <c r="H95" i="4"/>
  <c r="E95" i="4"/>
  <c r="E26" i="4"/>
  <c r="L25" i="4"/>
  <c r="H25" i="4"/>
  <c r="E100" i="4" l="1"/>
  <c r="L94" i="4"/>
  <c r="H79" i="1" l="1"/>
  <c r="H78" i="1"/>
  <c r="H60" i="1"/>
  <c r="I60" i="1" s="1"/>
  <c r="H59" i="1"/>
  <c r="I59" i="1" s="1"/>
  <c r="H58" i="1"/>
  <c r="H57" i="1"/>
  <c r="H46" i="1"/>
  <c r="H16" i="1"/>
  <c r="H13" i="1"/>
  <c r="H12" i="1"/>
  <c r="I58" i="1" l="1"/>
  <c r="I61" i="1" s="1"/>
  <c r="L61" i="1" s="1"/>
  <c r="H61" i="1"/>
  <c r="K97" i="4"/>
  <c r="K33" i="1" l="1"/>
  <c r="K59" i="1" l="1"/>
  <c r="I12" i="1"/>
  <c r="L12" i="1" s="1"/>
  <c r="I13" i="1" l="1"/>
  <c r="L13" i="1" s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1" i="1"/>
  <c r="F104" i="4" l="1"/>
  <c r="F103" i="4"/>
  <c r="F102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I97" i="4" l="1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K94" i="4"/>
  <c r="I94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95" i="4" s="1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I105" i="1"/>
  <c r="L105" i="1" s="1"/>
  <c r="L103" i="1"/>
  <c r="K24" i="1"/>
  <c r="K57" i="1"/>
  <c r="K41" i="1"/>
  <c r="K35" i="1"/>
  <c r="K19" i="1"/>
  <c r="K13" i="1"/>
  <c r="L21" i="4" l="1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K12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H100" i="1"/>
  <c r="I37" i="1"/>
  <c r="H31" i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<sst xmlns="http://schemas.openxmlformats.org/spreadsheetml/2006/main" count="342" uniqueCount="119">
  <si>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</si>
  <si>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</si>
  <si>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</si>
  <si>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</si>
  <si>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</si>
  <si>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</si>
  <si>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</si>
  <si>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</si>
  <si>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</si>
  <si>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</si>
  <si>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</si>
  <si>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</si>
  <si>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</si>
  <si>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</si>
  <si>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</si>
  <si>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</si>
  <si>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</si>
  <si>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</si>
  <si>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</si>
  <si>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</si>
  <si>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</si>
  <si>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</si>
  <si>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</si>
  <si>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</si>
  <si>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</si>
  <si>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</si>
  <si>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</si>
  <si>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</si>
  <si>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</si>
  <si>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</si>
  <si>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</si>
  <si>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</si>
  <si>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</si>
  <si>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</si>
  <si>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</si>
  <si>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</si>
  <si>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</si>
  <si>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</si>
  <si>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</si>
  <si>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</si>
  <si>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</si>
  <si>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</si>
  <si>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</si>
  <si>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</si>
  <si>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</si>
  <si>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</si>
  <si>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</si>
  <si>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</si>
  <si>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</si>
  <si>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</si>
  <si>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</si>
  <si>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</si>
  <si>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</si>
  <si>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</si>
  <si>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</si>
  <si>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</si>
  <si>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</si>
  <si>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</si>
  <si>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</si>
  <si>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</si>
  <si>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</si>
  <si>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</si>
  <si>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</si>
  <si>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</si>
  <si>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</si>
  <si>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</si>
  <si>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</si>
  <si>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</si>
  <si>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</si>
  <si>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</si>
  <si>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</si>
  <si>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</si>
  <si>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</si>
  <si>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</si>
  <si>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</si>
  <si>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</si>
  <si>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</si>
  <si>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</si>
  <si>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</si>
  <si>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</si>
  <si>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</si>
  <si>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</si>
  <si>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</si>
  <si>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</si>
  <si>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</si>
  <si>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</si>
  <si>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</si>
  <si>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</si>
  <si>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</si>
  <si>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</si>
  <si>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</si>
  <si>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</si>
  <si>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</si>
  <si>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</si>
  <si>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</si>
  <si>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</si>
  <si>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</si>
  <si>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</si>
  <si>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</si>
  <si>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</si>
  <si>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</si>
  <si>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</si>
  <si>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</si>
  <si>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</si>
  <si>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</si>
  <si>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</si>
  <si>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</si>
  <si>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</si>
  <si>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</si>
  <si>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</si>
  <si>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</si>
  <si>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</si>
  <si>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</si>
  <si>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</si>
  <si>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</si>
  <si>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</si>
  <si>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</si>
  <si>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</si>
  <si>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>станом на 11 червня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</si>
</sst>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4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64" activePane="bottomRight" state="frozen"/>
      <selection pane="topRight" activeCell="O1" sqref="O1"/>
      <selection pane="bottomLeft" activeCell="A10" sqref="A10"/>
      <selection pane="bottomRight" activeCell="M83" sqref="A72:M83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5.85546875" customWidth="1"/>
    <col min="7" max="7" width="5.5703125" style="140" customWidth="1"/>
    <col min="8" max="8" width="6.42578125" style="140" customWidth="1"/>
    <col min="9" max="9" width="5.710937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39"/>
      <c r="B1" s="369" t="s">
        <v>0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4" ht="13.5" customHeight="1" x14ac:dyDescent="0.25">
      <c r="A2" s="239"/>
      <c r="B2" s="369" t="s">
        <v>1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</row>
    <row r="3" spans="1:14" ht="12.75" customHeight="1" x14ac:dyDescent="0.25">
      <c r="A3" s="239"/>
      <c r="B3" s="370" t="s">
        <v>118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4" ht="12.75" customHeight="1" x14ac:dyDescent="0.25">
      <c r="A4" s="240"/>
      <c r="B4" s="241"/>
      <c r="C4" s="371" t="s">
        <v>2</v>
      </c>
      <c r="D4" s="372"/>
      <c r="E4" s="373"/>
      <c r="F4" s="374" t="s">
        <v>3</v>
      </c>
      <c r="G4" s="375"/>
      <c r="H4" s="376"/>
      <c r="I4" s="376"/>
      <c r="J4" s="376"/>
      <c r="K4" s="377"/>
      <c r="L4" s="378" t="s">
        <v>4</v>
      </c>
      <c r="M4" s="381" t="s">
        <v>5</v>
      </c>
      <c r="N4" s="367"/>
    </row>
    <row r="5" spans="1:14" x14ac:dyDescent="0.25">
      <c r="A5" s="242"/>
      <c r="B5" s="384" t="s">
        <v>6</v>
      </c>
      <c r="C5" s="243" t="s">
        <v>7</v>
      </c>
      <c r="D5" s="244" t="s">
        <v>8</v>
      </c>
      <c r="E5" s="378" t="s">
        <v>117</v>
      </c>
      <c r="F5" s="245" t="s">
        <v>10</v>
      </c>
      <c r="G5" s="244" t="s">
        <v>11</v>
      </c>
      <c r="H5" s="244" t="s">
        <v>12</v>
      </c>
      <c r="I5" s="245" t="s">
        <v>13</v>
      </c>
      <c r="J5" s="244" t="s">
        <v>14</v>
      </c>
      <c r="K5" s="378" t="s">
        <v>113</v>
      </c>
      <c r="L5" s="379"/>
      <c r="M5" s="382"/>
      <c r="N5" s="367"/>
    </row>
    <row r="6" spans="1:14" x14ac:dyDescent="0.25">
      <c r="A6" s="242"/>
      <c r="B6" s="384"/>
      <c r="C6" s="246"/>
      <c r="D6" s="247"/>
      <c r="E6" s="385"/>
      <c r="F6" s="245" t="s">
        <v>16</v>
      </c>
      <c r="G6" s="248" t="s">
        <v>17</v>
      </c>
      <c r="H6" s="248" t="s">
        <v>18</v>
      </c>
      <c r="I6" s="245"/>
      <c r="J6" s="249" t="s">
        <v>19</v>
      </c>
      <c r="K6" s="379"/>
      <c r="L6" s="379"/>
      <c r="M6" s="382"/>
      <c r="N6" s="367"/>
    </row>
    <row r="7" spans="1:14" x14ac:dyDescent="0.25">
      <c r="A7" s="242"/>
      <c r="B7" s="246"/>
      <c r="C7" s="246"/>
      <c r="D7" s="247"/>
      <c r="E7" s="385"/>
      <c r="F7" s="245" t="s">
        <v>17</v>
      </c>
      <c r="G7" s="248"/>
      <c r="H7" s="250"/>
      <c r="I7" s="251"/>
      <c r="J7" s="248"/>
      <c r="K7" s="379"/>
      <c r="L7" s="379"/>
      <c r="M7" s="382"/>
      <c r="N7" s="367"/>
    </row>
    <row r="8" spans="1:14" ht="15" customHeight="1" x14ac:dyDescent="0.25">
      <c r="A8" s="252"/>
      <c r="B8" s="253"/>
      <c r="C8" s="253" t="s">
        <v>20</v>
      </c>
      <c r="D8" s="254" t="s">
        <v>21</v>
      </c>
      <c r="E8" s="386"/>
      <c r="F8" s="256" t="s">
        <v>21</v>
      </c>
      <c r="G8" s="255" t="s">
        <v>21</v>
      </c>
      <c r="H8" s="255" t="s">
        <v>22</v>
      </c>
      <c r="I8" s="245" t="s">
        <v>22</v>
      </c>
      <c r="J8" s="255" t="s">
        <v>23</v>
      </c>
      <c r="K8" s="380"/>
      <c r="L8" s="380"/>
      <c r="M8" s="383"/>
      <c r="N8" s="367"/>
    </row>
    <row r="9" spans="1:14" ht="12" customHeight="1" x14ac:dyDescent="0.25">
      <c r="A9" s="240">
        <v>1</v>
      </c>
      <c r="B9" s="257">
        <v>2</v>
      </c>
      <c r="C9" s="257">
        <v>3</v>
      </c>
      <c r="D9" s="257">
        <v>4</v>
      </c>
      <c r="E9" s="257">
        <v>5</v>
      </c>
      <c r="F9" s="257">
        <v>6</v>
      </c>
      <c r="G9" s="258">
        <v>7</v>
      </c>
      <c r="H9" s="257">
        <v>8</v>
      </c>
      <c r="I9" s="257">
        <v>9</v>
      </c>
      <c r="J9" s="257">
        <v>10</v>
      </c>
      <c r="K9" s="257">
        <v>11</v>
      </c>
      <c r="L9" s="257">
        <v>12</v>
      </c>
      <c r="M9" s="259">
        <v>13</v>
      </c>
      <c r="N9" s="166"/>
    </row>
    <row r="10" spans="1:14" ht="11.25" customHeight="1" x14ac:dyDescent="0.25">
      <c r="A10" s="260"/>
      <c r="B10" s="261" t="s">
        <v>24</v>
      </c>
      <c r="C10" s="262"/>
      <c r="D10" s="263"/>
      <c r="E10" s="263"/>
      <c r="F10" s="263"/>
      <c r="G10" s="263"/>
      <c r="H10" s="263"/>
      <c r="I10" s="263"/>
      <c r="J10" s="263"/>
      <c r="K10" s="263"/>
      <c r="L10" s="151"/>
      <c r="M10" s="264"/>
      <c r="N10" s="170"/>
    </row>
    <row r="11" spans="1:14" s="140" customFormat="1" ht="14.1" customHeight="1" x14ac:dyDescent="0.25">
      <c r="A11" s="190">
        <v>1</v>
      </c>
      <c r="B11" s="149" t="s">
        <v>25</v>
      </c>
      <c r="C11" s="206">
        <v>315.79399999999998</v>
      </c>
      <c r="D11" s="47">
        <v>177</v>
      </c>
      <c r="E11" s="47">
        <v>8.24</v>
      </c>
      <c r="F11" s="47">
        <f t="shared" ref="F11:F12" si="0">D11</f>
        <v>177</v>
      </c>
      <c r="G11" s="47">
        <v>176.84</v>
      </c>
      <c r="H11" s="47">
        <f>(D11-G11)*10000*C11/1000000</f>
        <v>0.50527039999998924</v>
      </c>
      <c r="I11" s="47">
        <f>E11-H11</f>
        <v>7.7347296000000112</v>
      </c>
      <c r="J11" s="47">
        <v>0.35</v>
      </c>
      <c r="K11" s="47">
        <f>J11</f>
        <v>0.35</v>
      </c>
      <c r="L11" s="222">
        <f t="shared" ref="L11:L19" si="1">I11*100/E11</f>
        <v>93.868077669903045</v>
      </c>
      <c r="M11" s="185">
        <v>0.35</v>
      </c>
      <c r="N11" s="167"/>
    </row>
    <row r="12" spans="1:14" s="140" customFormat="1" ht="14.1" customHeight="1" x14ac:dyDescent="0.25">
      <c r="A12" s="190">
        <v>2</v>
      </c>
      <c r="B12" s="149" t="s">
        <v>26</v>
      </c>
      <c r="C12" s="206">
        <v>120</v>
      </c>
      <c r="D12" s="47">
        <v>167.5</v>
      </c>
      <c r="E12" s="47">
        <v>3.44</v>
      </c>
      <c r="F12" s="47">
        <f t="shared" si="0"/>
        <v>167.5</v>
      </c>
      <c r="G12" s="47">
        <v>167.42</v>
      </c>
      <c r="H12" s="47">
        <f t="shared" ref="H12:H16" si="2">(D12-G12)*10000*C12/1000000</f>
        <v>9.6000000000015004E-2</v>
      </c>
      <c r="I12" s="47">
        <f t="shared" ref="I12:I19" si="3">E12-H12</f>
        <v>3.3439999999999848</v>
      </c>
      <c r="J12" s="47">
        <v>0.78</v>
      </c>
      <c r="K12" s="47">
        <f t="shared" ref="K12:K20" si="4">J12</f>
        <v>0.78</v>
      </c>
      <c r="L12" s="222">
        <f>I12*100/E12</f>
        <v>97.209302325580964</v>
      </c>
      <c r="M12" s="185">
        <v>0.8</v>
      </c>
      <c r="N12" s="167"/>
    </row>
    <row r="13" spans="1:14" s="140" customFormat="1" ht="14.1" customHeight="1" x14ac:dyDescent="0.25">
      <c r="A13" s="190">
        <v>3</v>
      </c>
      <c r="B13" s="151" t="s">
        <v>27</v>
      </c>
      <c r="C13" s="204">
        <v>220</v>
      </c>
      <c r="D13" s="47">
        <v>164</v>
      </c>
      <c r="E13" s="47">
        <v>1.5</v>
      </c>
      <c r="F13" s="47">
        <v>164</v>
      </c>
      <c r="G13" s="47">
        <v>164.09</v>
      </c>
      <c r="H13" s="47">
        <f t="shared" si="2"/>
        <v>-0.1980000000000075</v>
      </c>
      <c r="I13" s="47">
        <f t="shared" si="3"/>
        <v>1.6980000000000075</v>
      </c>
      <c r="J13" s="47">
        <v>1.2</v>
      </c>
      <c r="K13" s="47">
        <f>J13</f>
        <v>1.2</v>
      </c>
      <c r="L13" s="222">
        <f>I13*100/E13</f>
        <v>113.2000000000005</v>
      </c>
      <c r="M13" s="185">
        <v>0.95</v>
      </c>
      <c r="N13" s="167"/>
    </row>
    <row r="14" spans="1:14" s="140" customFormat="1" ht="14.1" customHeight="1" x14ac:dyDescent="0.25">
      <c r="A14" s="190">
        <v>4</v>
      </c>
      <c r="B14" s="151" t="s">
        <v>28</v>
      </c>
      <c r="C14" s="204">
        <v>538.41999999999996</v>
      </c>
      <c r="D14" s="47">
        <v>157.5</v>
      </c>
      <c r="E14" s="47">
        <v>16.96</v>
      </c>
      <c r="F14" s="47">
        <v>157.52000000000001</v>
      </c>
      <c r="G14" s="47">
        <v>157.54</v>
      </c>
      <c r="H14" s="47">
        <f>(D14-G14)*10000*C14/1000000</f>
        <v>-0.21536799999995712</v>
      </c>
      <c r="I14" s="47">
        <f t="shared" si="3"/>
        <v>17.175367999999956</v>
      </c>
      <c r="J14" s="47">
        <v>1.5</v>
      </c>
      <c r="K14" s="47">
        <f t="shared" si="4"/>
        <v>1.5</v>
      </c>
      <c r="L14" s="222">
        <f t="shared" si="1"/>
        <v>101.26985849056577</v>
      </c>
      <c r="M14" s="185">
        <v>1.5</v>
      </c>
      <c r="N14" s="167"/>
    </row>
    <row r="15" spans="1:14" s="140" customFormat="1" ht="14.1" customHeight="1" x14ac:dyDescent="0.25">
      <c r="A15" s="190">
        <v>5</v>
      </c>
      <c r="B15" s="151" t="s">
        <v>29</v>
      </c>
      <c r="C15" s="204">
        <v>165</v>
      </c>
      <c r="D15" s="47">
        <v>144.4</v>
      </c>
      <c r="E15" s="47">
        <v>2.42</v>
      </c>
      <c r="F15" s="47">
        <v>144.4</v>
      </c>
      <c r="G15" s="47">
        <v>144.41999999999999</v>
      </c>
      <c r="H15" s="47">
        <f>(D15-G15)*10000*C15/1000000</f>
        <v>-3.2999999999969984E-2</v>
      </c>
      <c r="I15" s="47">
        <f t="shared" si="3"/>
        <v>2.4529999999999701</v>
      </c>
      <c r="J15" s="47">
        <v>1.5</v>
      </c>
      <c r="K15" s="47">
        <f t="shared" si="4"/>
        <v>1.5</v>
      </c>
      <c r="L15" s="222">
        <f t="shared" si="1"/>
        <v>101.36363636363512</v>
      </c>
      <c r="M15" s="185">
        <v>1.7</v>
      </c>
      <c r="N15" s="167"/>
    </row>
    <row r="16" spans="1:14" s="140" customFormat="1" ht="14.1" customHeight="1" x14ac:dyDescent="0.25">
      <c r="A16" s="190">
        <v>6</v>
      </c>
      <c r="B16" s="151" t="s">
        <v>30</v>
      </c>
      <c r="C16" s="204">
        <v>71</v>
      </c>
      <c r="D16" s="47">
        <v>142.75</v>
      </c>
      <c r="E16" s="47">
        <v>1.56</v>
      </c>
      <c r="F16" s="47">
        <v>142.75</v>
      </c>
      <c r="G16" s="47">
        <v>142.75</v>
      </c>
      <c r="H16" s="47">
        <f t="shared" si="2"/>
        <v>0</v>
      </c>
      <c r="I16" s="47">
        <f t="shared" si="3"/>
        <v>1.56</v>
      </c>
      <c r="J16" s="47">
        <v>1.5</v>
      </c>
      <c r="K16" s="47">
        <f t="shared" si="4"/>
        <v>1.5</v>
      </c>
      <c r="L16" s="222">
        <f t="shared" si="1"/>
        <v>100</v>
      </c>
      <c r="M16" s="185">
        <v>1.8</v>
      </c>
      <c r="N16" s="167"/>
    </row>
    <row r="17" spans="1:17" s="140" customFormat="1" ht="14.1" customHeight="1" x14ac:dyDescent="0.25">
      <c r="A17" s="190">
        <v>7</v>
      </c>
      <c r="B17" s="149" t="s">
        <v>31</v>
      </c>
      <c r="C17" s="206">
        <v>327</v>
      </c>
      <c r="D17" s="47">
        <v>131.6</v>
      </c>
      <c r="E17" s="47">
        <v>3.27</v>
      </c>
      <c r="F17" s="47">
        <v>131.6</v>
      </c>
      <c r="G17" s="47">
        <v>131.44999999999999</v>
      </c>
      <c r="H17" s="47">
        <f>(D17-G17)*10000*C17/1000000</f>
        <v>0.49050000000001859</v>
      </c>
      <c r="I17" s="47">
        <f t="shared" si="3"/>
        <v>2.7794999999999814</v>
      </c>
      <c r="J17" s="47">
        <v>2.25</v>
      </c>
      <c r="K17" s="47">
        <f t="shared" si="4"/>
        <v>2.25</v>
      </c>
      <c r="L17" s="222">
        <f t="shared" si="1"/>
        <v>84.999999999999446</v>
      </c>
      <c r="M17" s="185">
        <v>2.25</v>
      </c>
      <c r="N17" s="167"/>
    </row>
    <row r="18" spans="1:17" s="140" customFormat="1" ht="14.1" customHeight="1" x14ac:dyDescent="0.25">
      <c r="A18" s="190">
        <v>8</v>
      </c>
      <c r="B18" s="152" t="s">
        <v>32</v>
      </c>
      <c r="C18" s="265">
        <v>70</v>
      </c>
      <c r="D18" s="47">
        <v>127.4</v>
      </c>
      <c r="E18" s="47">
        <v>1.75</v>
      </c>
      <c r="F18" s="47">
        <v>127.4</v>
      </c>
      <c r="G18" s="47">
        <v>127.25</v>
      </c>
      <c r="H18" s="47">
        <f>(D18-G18)*10000*C18/1000000</f>
        <v>0.10500000000000398</v>
      </c>
      <c r="I18" s="47">
        <f t="shared" si="3"/>
        <v>1.644999999999996</v>
      </c>
      <c r="J18" s="47">
        <v>2.2999999999999998</v>
      </c>
      <c r="K18" s="47">
        <f t="shared" si="4"/>
        <v>2.2999999999999998</v>
      </c>
      <c r="L18" s="222">
        <f t="shared" si="1"/>
        <v>93.999999999999773</v>
      </c>
      <c r="M18" s="185">
        <v>2.2999999999999998</v>
      </c>
      <c r="N18" s="167"/>
    </row>
    <row r="19" spans="1:17" s="140" customFormat="1" x14ac:dyDescent="0.25">
      <c r="A19" s="190">
        <v>9</v>
      </c>
      <c r="B19" s="145" t="s">
        <v>33</v>
      </c>
      <c r="C19" s="266">
        <v>638</v>
      </c>
      <c r="D19" s="47">
        <v>113.9</v>
      </c>
      <c r="E19" s="47">
        <v>15.7</v>
      </c>
      <c r="F19" s="47">
        <v>113.9</v>
      </c>
      <c r="G19" s="47">
        <v>113.78</v>
      </c>
      <c r="H19" s="47">
        <f>(D19-G19)*10000*C19/1000000</f>
        <v>0.76560000000002904</v>
      </c>
      <c r="I19" s="47">
        <f t="shared" si="3"/>
        <v>14.93439999999997</v>
      </c>
      <c r="J19" s="47">
        <v>2.6</v>
      </c>
      <c r="K19" s="47">
        <f>J19</f>
        <v>2.6</v>
      </c>
      <c r="L19" s="222">
        <f t="shared" si="1"/>
        <v>95.123566878980711</v>
      </c>
      <c r="M19" s="185">
        <v>2.4500000000000002</v>
      </c>
      <c r="N19" s="167"/>
    </row>
    <row r="20" spans="1:17" s="140" customFormat="1" ht="24.75" x14ac:dyDescent="0.25">
      <c r="A20" s="190">
        <v>10</v>
      </c>
      <c r="B20" s="145" t="s">
        <v>34</v>
      </c>
      <c r="C20" s="183">
        <v>170</v>
      </c>
      <c r="D20" s="47">
        <v>99.81</v>
      </c>
      <c r="E20" s="47">
        <v>3.75</v>
      </c>
      <c r="F20" s="47">
        <v>99.81</v>
      </c>
      <c r="G20" s="47">
        <v>99.75</v>
      </c>
      <c r="H20" s="47">
        <f>(D20-G20)*10000*C20/1000000</f>
        <v>0.10200000000000387</v>
      </c>
      <c r="I20" s="47">
        <f>E20-H20</f>
        <v>3.6479999999999961</v>
      </c>
      <c r="J20" s="47">
        <v>2</v>
      </c>
      <c r="K20" s="47">
        <f t="shared" si="4"/>
        <v>2</v>
      </c>
      <c r="L20" s="222">
        <f>I20*100/E20</f>
        <v>97.279999999999902</v>
      </c>
      <c r="M20" s="185">
        <v>2.5</v>
      </c>
      <c r="N20" s="167"/>
    </row>
    <row r="21" spans="1:17" s="140" customFormat="1" ht="12" customHeight="1" x14ac:dyDescent="0.25">
      <c r="A21" s="190"/>
      <c r="B21" s="211" t="s">
        <v>35</v>
      </c>
      <c r="C21" s="267"/>
      <c r="D21" s="213"/>
      <c r="E21" s="215">
        <f>SUM(E11:E20)</f>
        <v>58.59</v>
      </c>
      <c r="F21" s="213"/>
      <c r="G21" s="268"/>
      <c r="H21" s="215">
        <f>SUM(H11:H20)</f>
        <v>1.6180024000001252</v>
      </c>
      <c r="I21" s="215">
        <f>SUM(I11:I20)</f>
        <v>56.971997599999874</v>
      </c>
      <c r="J21" s="213"/>
      <c r="K21" s="213"/>
      <c r="L21" s="230">
        <f>I21*100/E21</f>
        <v>97.238432497012923</v>
      </c>
      <c r="M21" s="269"/>
      <c r="N21" s="167"/>
    </row>
    <row r="22" spans="1:17" s="140" customFormat="1" ht="12" customHeight="1" x14ac:dyDescent="0.25">
      <c r="A22" s="270"/>
      <c r="B22" s="147" t="s">
        <v>36</v>
      </c>
      <c r="C22" s="232"/>
      <c r="D22" s="271"/>
      <c r="E22" s="271"/>
      <c r="F22" s="271"/>
      <c r="G22" s="272"/>
      <c r="H22" s="271"/>
      <c r="I22" s="271"/>
      <c r="J22" s="273"/>
      <c r="K22" s="273"/>
      <c r="L22" s="274"/>
      <c r="M22" s="205"/>
      <c r="N22" s="167"/>
    </row>
    <row r="23" spans="1:17" s="140" customFormat="1" ht="14.1" customHeight="1" x14ac:dyDescent="0.25">
      <c r="A23" s="190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199.3</v>
      </c>
      <c r="H23" s="47">
        <f>(D23-G23)*10000*65/1000000</f>
        <v>0</v>
      </c>
      <c r="I23" s="47">
        <f>E23-H23</f>
        <v>1.4</v>
      </c>
      <c r="J23" s="191">
        <v>4.2000000000000003E-2</v>
      </c>
      <c r="K23" s="191">
        <f>J23</f>
        <v>4.2000000000000003E-2</v>
      </c>
      <c r="L23" s="222">
        <f>I23*100/E23</f>
        <v>100</v>
      </c>
      <c r="M23" s="185">
        <v>0.05</v>
      </c>
      <c r="N23" s="167"/>
    </row>
    <row r="24" spans="1:17" s="140" customFormat="1" ht="14.1" customHeight="1" x14ac:dyDescent="0.25">
      <c r="A24" s="190">
        <v>12</v>
      </c>
      <c r="B24" s="177" t="s">
        <v>38</v>
      </c>
      <c r="C24" s="275">
        <v>110</v>
      </c>
      <c r="D24" s="275">
        <v>201.5</v>
      </c>
      <c r="E24" s="47">
        <v>1.52</v>
      </c>
      <c r="F24" s="47">
        <f t="shared" si="5"/>
        <v>201.5</v>
      </c>
      <c r="G24" s="47">
        <v>201.5</v>
      </c>
      <c r="H24" s="47">
        <f>(D24-G24)*10000*C24/1000000</f>
        <v>0</v>
      </c>
      <c r="I24" s="47">
        <f>E24-H24</f>
        <v>1.52</v>
      </c>
      <c r="J24" s="191">
        <v>0.05</v>
      </c>
      <c r="K24" s="191">
        <f>J24</f>
        <v>0.05</v>
      </c>
      <c r="L24" s="222">
        <f t="shared" ref="L24" si="6">I24*100/E24</f>
        <v>100</v>
      </c>
      <c r="M24" s="185">
        <v>0.05</v>
      </c>
      <c r="N24" s="167"/>
    </row>
    <row r="25" spans="1:17" s="140" customFormat="1" ht="14.1" customHeight="1" x14ac:dyDescent="0.25">
      <c r="A25" s="190">
        <v>13</v>
      </c>
      <c r="B25" s="145" t="s">
        <v>39</v>
      </c>
      <c r="C25" s="47">
        <v>110</v>
      </c>
      <c r="D25" s="276"/>
      <c r="E25" s="47">
        <v>1.5</v>
      </c>
      <c r="F25" s="276"/>
      <c r="G25" s="47">
        <v>-1.4</v>
      </c>
      <c r="H25" s="47">
        <v>0.87</v>
      </c>
      <c r="I25" s="47">
        <f>E25-H25</f>
        <v>0.63</v>
      </c>
      <c r="J25" s="191">
        <v>0</v>
      </c>
      <c r="K25" s="191">
        <f>J25</f>
        <v>0</v>
      </c>
      <c r="L25" s="222">
        <v>40</v>
      </c>
      <c r="M25" s="185">
        <v>0.01</v>
      </c>
      <c r="N25" s="167"/>
    </row>
    <row r="26" spans="1:17" s="140" customFormat="1" ht="14.1" customHeight="1" x14ac:dyDescent="0.25">
      <c r="A26" s="190"/>
      <c r="B26" s="211" t="s">
        <v>35</v>
      </c>
      <c r="C26" s="277"/>
      <c r="D26" s="278"/>
      <c r="E26" s="279">
        <f>SUM(E23:E25)</f>
        <v>4.42</v>
      </c>
      <c r="F26" s="279"/>
      <c r="G26" s="280"/>
      <c r="H26" s="279">
        <f>SUM(H23:H25)</f>
        <v>0.87</v>
      </c>
      <c r="I26" s="279">
        <f>SUM(I23:I25)</f>
        <v>3.55</v>
      </c>
      <c r="J26" s="279"/>
      <c r="K26" s="279"/>
      <c r="L26" s="230">
        <f>I26*100/E26</f>
        <v>80.31674208144797</v>
      </c>
      <c r="M26" s="281"/>
      <c r="N26" s="167"/>
    </row>
    <row r="27" spans="1:17" s="140" customFormat="1" x14ac:dyDescent="0.25">
      <c r="A27" s="190"/>
      <c r="B27" s="148" t="s">
        <v>40</v>
      </c>
      <c r="C27" s="282"/>
      <c r="D27" s="229"/>
      <c r="E27" s="229"/>
      <c r="F27" s="229"/>
      <c r="G27" s="283"/>
      <c r="H27" s="229"/>
      <c r="I27" s="205"/>
      <c r="J27" s="205"/>
      <c r="K27" s="205"/>
      <c r="L27" s="284"/>
      <c r="M27" s="185"/>
      <c r="N27" s="167"/>
    </row>
    <row r="28" spans="1:17" s="140" customFormat="1" ht="24.75" x14ac:dyDescent="0.25">
      <c r="A28" s="285">
        <v>14</v>
      </c>
      <c r="B28" s="145" t="s">
        <v>42</v>
      </c>
      <c r="C28" s="286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2" t="s">
        <v>41</v>
      </c>
      <c r="M28" s="185">
        <v>0.02</v>
      </c>
      <c r="N28" s="167"/>
      <c r="Q28" s="140" t="s">
        <v>115</v>
      </c>
    </row>
    <row r="29" spans="1:17" s="140" customFormat="1" ht="24.75" x14ac:dyDescent="0.25">
      <c r="A29" s="285">
        <v>15</v>
      </c>
      <c r="B29" s="145" t="s">
        <v>43</v>
      </c>
      <c r="C29" s="286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2" t="s">
        <v>41</v>
      </c>
      <c r="M29" s="185">
        <v>0.03</v>
      </c>
      <c r="N29" s="167"/>
    </row>
    <row r="30" spans="1:17" s="140" customFormat="1" ht="14.1" customHeight="1" x14ac:dyDescent="0.25">
      <c r="A30" s="285">
        <v>16</v>
      </c>
      <c r="B30" s="145" t="s">
        <v>44</v>
      </c>
      <c r="C30" s="287">
        <v>137</v>
      </c>
      <c r="D30" s="47">
        <v>191.61</v>
      </c>
      <c r="E30" s="191">
        <v>1.4039999999999999</v>
      </c>
      <c r="F30" s="47">
        <f t="shared" si="7"/>
        <v>191.61</v>
      </c>
      <c r="G30" s="47">
        <v>191.61</v>
      </c>
      <c r="H30" s="47">
        <f>E30-I30</f>
        <v>0</v>
      </c>
      <c r="I30" s="191">
        <v>1.4039999999999999</v>
      </c>
      <c r="J30" s="47">
        <v>0.15</v>
      </c>
      <c r="K30" s="47">
        <f>J30</f>
        <v>0.15</v>
      </c>
      <c r="L30" s="222">
        <f>I30*100/E30</f>
        <v>99.999999999999986</v>
      </c>
      <c r="M30" s="185">
        <v>0.15</v>
      </c>
      <c r="N30" s="167"/>
    </row>
    <row r="31" spans="1:17" s="140" customFormat="1" ht="14.1" customHeight="1" x14ac:dyDescent="0.25">
      <c r="A31" s="285">
        <v>17</v>
      </c>
      <c r="B31" s="145" t="s">
        <v>45</v>
      </c>
      <c r="C31" s="287">
        <v>88</v>
      </c>
      <c r="D31" s="47">
        <v>203</v>
      </c>
      <c r="E31" s="47">
        <v>1.3</v>
      </c>
      <c r="F31" s="47">
        <f t="shared" si="7"/>
        <v>203</v>
      </c>
      <c r="G31" s="47">
        <v>202</v>
      </c>
      <c r="H31" s="47">
        <f>E31-I31</f>
        <v>0.30000000000000004</v>
      </c>
      <c r="I31" s="47">
        <v>1</v>
      </c>
      <c r="J31" s="47">
        <v>0.01</v>
      </c>
      <c r="K31" s="47">
        <f>J31</f>
        <v>0.01</v>
      </c>
      <c r="L31" s="222">
        <f>I31*100/E31</f>
        <v>76.92307692307692</v>
      </c>
      <c r="M31" s="185">
        <v>0.02</v>
      </c>
      <c r="N31" s="167"/>
    </row>
    <row r="32" spans="1:17" s="140" customFormat="1" ht="24" x14ac:dyDescent="0.25">
      <c r="A32" s="285">
        <v>18</v>
      </c>
      <c r="B32" s="145" t="s">
        <v>46</v>
      </c>
      <c r="C32" s="287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8" t="s">
        <v>41</v>
      </c>
      <c r="M32" s="185">
        <v>0.01</v>
      </c>
      <c r="N32" s="167"/>
    </row>
    <row r="33" spans="1:14" s="140" customFormat="1" ht="14.1" customHeight="1" x14ac:dyDescent="0.25">
      <c r="A33" s="190">
        <v>19</v>
      </c>
      <c r="B33" s="149" t="s">
        <v>47</v>
      </c>
      <c r="C33" s="206">
        <v>234</v>
      </c>
      <c r="D33" s="207">
        <v>182.5</v>
      </c>
      <c r="E33" s="207">
        <v>3.93</v>
      </c>
      <c r="F33" s="47">
        <f t="shared" ref="F33:F36" si="8">D33</f>
        <v>182.5</v>
      </c>
      <c r="G33" s="207">
        <v>182.51</v>
      </c>
      <c r="H33" s="191">
        <f>(D33-G33)*10000*30/1000000</f>
        <v>-2.9999999999972713E-3</v>
      </c>
      <c r="I33" s="191">
        <f>E33-H33</f>
        <v>3.9329999999999976</v>
      </c>
      <c r="J33" s="47">
        <v>0.11</v>
      </c>
      <c r="K33" s="47">
        <f>J33</f>
        <v>0.11</v>
      </c>
      <c r="L33" s="222">
        <f>I33*100/E33</f>
        <v>100.07633587786253</v>
      </c>
      <c r="M33" s="185">
        <v>0.21</v>
      </c>
      <c r="N33" s="167"/>
    </row>
    <row r="34" spans="1:14" s="140" customFormat="1" ht="14.1" customHeight="1" x14ac:dyDescent="0.25">
      <c r="A34" s="190">
        <v>20</v>
      </c>
      <c r="B34" s="199" t="s">
        <v>48</v>
      </c>
      <c r="C34" s="200">
        <v>65</v>
      </c>
      <c r="D34" s="47">
        <v>192.5</v>
      </c>
      <c r="E34" s="47">
        <v>1.07</v>
      </c>
      <c r="F34" s="47">
        <f t="shared" si="8"/>
        <v>192.5</v>
      </c>
      <c r="G34" s="47">
        <v>192.42</v>
      </c>
      <c r="H34" s="47">
        <f>(D34-G34)*10000*30/1000000</f>
        <v>2.4000000000003751E-2</v>
      </c>
      <c r="I34" s="191">
        <f t="shared" ref="I34:I35" si="9">E34-H34</f>
        <v>1.0459999999999963</v>
      </c>
      <c r="J34" s="47">
        <v>0.01</v>
      </c>
      <c r="K34" s="47">
        <f>J34</f>
        <v>0.01</v>
      </c>
      <c r="L34" s="222">
        <f>I34*100/E34</f>
        <v>97.757009345794032</v>
      </c>
      <c r="M34" s="185">
        <v>0.01</v>
      </c>
      <c r="N34" s="167"/>
    </row>
    <row r="35" spans="1:14" s="140" customFormat="1" ht="14.1" customHeight="1" x14ac:dyDescent="0.25">
      <c r="A35" s="190">
        <v>21</v>
      </c>
      <c r="B35" s="152" t="s">
        <v>49</v>
      </c>
      <c r="C35" s="265">
        <v>97</v>
      </c>
      <c r="D35" s="47">
        <v>179.1</v>
      </c>
      <c r="E35" s="47">
        <v>1.75</v>
      </c>
      <c r="F35" s="47">
        <f t="shared" si="8"/>
        <v>179.1</v>
      </c>
      <c r="G35" s="47">
        <v>179.14</v>
      </c>
      <c r="H35" s="47">
        <f>(D35-G35)*10000*30/1000000</f>
        <v>-1.1999999999997613E-2</v>
      </c>
      <c r="I35" s="191">
        <f t="shared" si="9"/>
        <v>1.7619999999999976</v>
      </c>
      <c r="J35" s="47">
        <v>0.15</v>
      </c>
      <c r="K35" s="47">
        <f>J35</f>
        <v>0.15</v>
      </c>
      <c r="L35" s="222">
        <f t="shared" ref="L35" si="10">I35*100/E35</f>
        <v>100.68571428571416</v>
      </c>
      <c r="M35" s="185">
        <v>0.22</v>
      </c>
      <c r="N35" s="167"/>
    </row>
    <row r="36" spans="1:14" s="140" customFormat="1" ht="14.1" customHeight="1" x14ac:dyDescent="0.25">
      <c r="A36" s="190">
        <v>22</v>
      </c>
      <c r="B36" s="152" t="s">
        <v>50</v>
      </c>
      <c r="C36" s="289">
        <v>95</v>
      </c>
      <c r="D36" s="201">
        <v>174.03</v>
      </c>
      <c r="E36" s="201">
        <v>1.03</v>
      </c>
      <c r="F36" s="47">
        <f t="shared" si="8"/>
        <v>174.03</v>
      </c>
      <c r="G36" s="201">
        <v>174.07</v>
      </c>
      <c r="H36" s="191">
        <f>(D36-G36)*10000*30/1000000</f>
        <v>-1.1999999999997613E-2</v>
      </c>
      <c r="I36" s="191">
        <f>E36-H36</f>
        <v>1.0419999999999976</v>
      </c>
      <c r="J36" s="47">
        <v>0.16</v>
      </c>
      <c r="K36" s="201">
        <f>J36</f>
        <v>0.16</v>
      </c>
      <c r="L36" s="222">
        <f>I36*100/E36</f>
        <v>101.16504854368908</v>
      </c>
      <c r="M36" s="185">
        <v>0.26</v>
      </c>
      <c r="N36" s="167"/>
    </row>
    <row r="37" spans="1:14" s="140" customFormat="1" ht="14.1" customHeight="1" x14ac:dyDescent="0.25">
      <c r="A37" s="190"/>
      <c r="B37" s="211" t="s">
        <v>35</v>
      </c>
      <c r="C37" s="212"/>
      <c r="D37" s="213"/>
      <c r="E37" s="217">
        <f>E30+E31+E33+E34+E35+E36</f>
        <v>10.484</v>
      </c>
      <c r="F37" s="215"/>
      <c r="G37" s="290"/>
      <c r="H37" s="217">
        <f>H30+H31+H33+H34+H35+H36</f>
        <v>0.29700000000001125</v>
      </c>
      <c r="I37" s="217">
        <f>I30+I33+I34+I35+I36+I31</f>
        <v>10.186999999999989</v>
      </c>
      <c r="J37" s="215"/>
      <c r="K37" s="215"/>
      <c r="L37" s="230">
        <f>I37*100/E37</f>
        <v>97.16711178939326</v>
      </c>
      <c r="M37" s="219"/>
      <c r="N37" s="167"/>
    </row>
    <row r="38" spans="1:14" s="140" customFormat="1" ht="14.1" customHeight="1" x14ac:dyDescent="0.25">
      <c r="A38" s="190"/>
      <c r="B38" s="238" t="s">
        <v>51</v>
      </c>
      <c r="C38" s="282"/>
      <c r="D38" s="208"/>
      <c r="E38" s="208"/>
      <c r="F38" s="208"/>
      <c r="G38" s="291"/>
      <c r="H38" s="208"/>
      <c r="I38" s="208"/>
      <c r="J38" s="205"/>
      <c r="K38" s="205"/>
      <c r="L38" s="292"/>
      <c r="M38" s="208"/>
      <c r="N38" s="167"/>
    </row>
    <row r="39" spans="1:14" s="140" customFormat="1" ht="14.1" customHeight="1" x14ac:dyDescent="0.25">
      <c r="A39" s="190">
        <v>23</v>
      </c>
      <c r="B39" s="149" t="s">
        <v>52</v>
      </c>
      <c r="C39" s="206">
        <v>57</v>
      </c>
      <c r="D39" s="207">
        <v>189.5</v>
      </c>
      <c r="E39" s="207">
        <v>1.19</v>
      </c>
      <c r="F39" s="47">
        <f t="shared" ref="F39:F41" si="11">D39</f>
        <v>189.5</v>
      </c>
      <c r="G39" s="207">
        <v>189.45</v>
      </c>
      <c r="H39" s="47">
        <f>(D39-G39)*10000*C39/1000000</f>
        <v>2.8500000000006478E-2</v>
      </c>
      <c r="I39" s="47">
        <f>E39-H39</f>
        <v>1.1614999999999935</v>
      </c>
      <c r="J39" s="47">
        <v>0.03</v>
      </c>
      <c r="K39" s="47">
        <f>J39</f>
        <v>0.03</v>
      </c>
      <c r="L39" s="222">
        <f t="shared" ref="L39:L41" si="12">I39*100/E39</f>
        <v>97.605042016806181</v>
      </c>
      <c r="M39" s="185">
        <v>0.05</v>
      </c>
      <c r="N39" s="167"/>
    </row>
    <row r="40" spans="1:14" s="140" customFormat="1" ht="14.1" customHeight="1" x14ac:dyDescent="0.25">
      <c r="A40" s="190">
        <v>24</v>
      </c>
      <c r="B40" s="199" t="s">
        <v>53</v>
      </c>
      <c r="C40" s="200">
        <v>104</v>
      </c>
      <c r="D40" s="47">
        <v>185.5</v>
      </c>
      <c r="E40" s="47">
        <v>1.83</v>
      </c>
      <c r="F40" s="47">
        <f t="shared" si="11"/>
        <v>185.5</v>
      </c>
      <c r="G40" s="47">
        <v>185.51</v>
      </c>
      <c r="H40" s="191">
        <f>(D40-G40)*10000*C40/1000000</f>
        <v>-1.0399999999990542E-2</v>
      </c>
      <c r="I40" s="47">
        <f>E40-H40</f>
        <v>1.8403999999999907</v>
      </c>
      <c r="J40" s="47">
        <v>0.04</v>
      </c>
      <c r="K40" s="47">
        <f>J40</f>
        <v>0.04</v>
      </c>
      <c r="L40" s="222">
        <f t="shared" si="12"/>
        <v>100.56830601092845</v>
      </c>
      <c r="M40" s="185">
        <v>0.06</v>
      </c>
      <c r="N40" s="167"/>
    </row>
    <row r="41" spans="1:14" s="140" customFormat="1" ht="14.1" customHeight="1" x14ac:dyDescent="0.25">
      <c r="A41" s="190">
        <v>25</v>
      </c>
      <c r="B41" s="177" t="s">
        <v>54</v>
      </c>
      <c r="C41" s="289">
        <v>64</v>
      </c>
      <c r="D41" s="201">
        <v>180.6</v>
      </c>
      <c r="E41" s="201">
        <v>1.02</v>
      </c>
      <c r="F41" s="47">
        <f t="shared" si="11"/>
        <v>180.6</v>
      </c>
      <c r="G41" s="201">
        <v>180.6</v>
      </c>
      <c r="H41" s="191">
        <f>(D41-G41)*10000*C41/1000000</f>
        <v>0</v>
      </c>
      <c r="I41" s="47">
        <f>E41-H41</f>
        <v>1.02</v>
      </c>
      <c r="J41" s="47">
        <v>0.04</v>
      </c>
      <c r="K41" s="201">
        <f>J41</f>
        <v>0.04</v>
      </c>
      <c r="L41" s="222">
        <f t="shared" si="12"/>
        <v>100</v>
      </c>
      <c r="M41" s="185">
        <v>0.06</v>
      </c>
      <c r="N41" s="167"/>
    </row>
    <row r="42" spans="1:14" s="140" customFormat="1" ht="14.1" customHeight="1" x14ac:dyDescent="0.25">
      <c r="A42" s="190"/>
      <c r="B42" s="211" t="s">
        <v>35</v>
      </c>
      <c r="C42" s="212"/>
      <c r="D42" s="213"/>
      <c r="E42" s="215">
        <f>SUM(E39:E41)</f>
        <v>4.04</v>
      </c>
      <c r="F42" s="215"/>
      <c r="G42" s="290"/>
      <c r="H42" s="215">
        <f>SUM(H39:H41)</f>
        <v>1.8100000000015937E-2</v>
      </c>
      <c r="I42" s="215">
        <f>SUM(I39:I41)</f>
        <v>4.0218999999999845</v>
      </c>
      <c r="J42" s="215"/>
      <c r="K42" s="215"/>
      <c r="L42" s="230">
        <f>I42*100/E42</f>
        <v>99.551980198019422</v>
      </c>
      <c r="M42" s="219"/>
      <c r="N42" s="167"/>
    </row>
    <row r="43" spans="1:14" s="140" customFormat="1" ht="14.1" customHeight="1" x14ac:dyDescent="0.25">
      <c r="A43" s="190"/>
      <c r="B43" s="148" t="s">
        <v>55</v>
      </c>
      <c r="C43" s="282"/>
      <c r="D43" s="205"/>
      <c r="E43" s="205"/>
      <c r="F43" s="205"/>
      <c r="G43" s="293"/>
      <c r="H43" s="205"/>
      <c r="I43" s="205"/>
      <c r="J43" s="205"/>
      <c r="K43" s="184"/>
      <c r="L43" s="222"/>
      <c r="M43" s="185"/>
      <c r="N43" s="167"/>
    </row>
    <row r="44" spans="1:14" s="140" customFormat="1" ht="14.1" customHeight="1" x14ac:dyDescent="0.25">
      <c r="A44" s="190">
        <v>26</v>
      </c>
      <c r="B44" s="149" t="s">
        <v>56</v>
      </c>
      <c r="C44" s="206">
        <v>66.7</v>
      </c>
      <c r="D44" s="207">
        <v>182.5</v>
      </c>
      <c r="E44" s="207">
        <v>1.08</v>
      </c>
      <c r="F44" s="47">
        <f t="shared" ref="F44:F46" si="13">D44</f>
        <v>182.5</v>
      </c>
      <c r="G44" s="207">
        <v>182.15</v>
      </c>
      <c r="H44" s="47">
        <f>(D44-G44)*10000*C44/1000000</f>
        <v>0.23344999999999622</v>
      </c>
      <c r="I44" s="47">
        <f>E44-H44</f>
        <v>0.84655000000000391</v>
      </c>
      <c r="J44" s="47">
        <v>0.1</v>
      </c>
      <c r="K44" s="207">
        <f t="shared" ref="K44" si="14">J44</f>
        <v>0.1</v>
      </c>
      <c r="L44" s="222">
        <f t="shared" ref="L44:L46" si="15">I44*100/E44</f>
        <v>78.384259259259608</v>
      </c>
      <c r="M44" s="294">
        <v>0.04</v>
      </c>
      <c r="N44" s="167"/>
    </row>
    <row r="45" spans="1:14" s="140" customFormat="1" ht="14.1" customHeight="1" x14ac:dyDescent="0.25">
      <c r="A45" s="190">
        <v>27</v>
      </c>
      <c r="B45" s="199" t="s">
        <v>57</v>
      </c>
      <c r="C45" s="200">
        <v>62.8</v>
      </c>
      <c r="D45" s="47">
        <v>177</v>
      </c>
      <c r="E45" s="47">
        <v>1.41</v>
      </c>
      <c r="F45" s="47">
        <f t="shared" si="13"/>
        <v>177</v>
      </c>
      <c r="G45" s="47">
        <v>176.62</v>
      </c>
      <c r="H45" s="47">
        <f>(D45-G45)*10000*C45/1000000</f>
        <v>0.23863999999999716</v>
      </c>
      <c r="I45" s="47">
        <f>E45-H45</f>
        <v>1.1713600000000028</v>
      </c>
      <c r="J45" s="47">
        <v>0.1</v>
      </c>
      <c r="K45" s="207">
        <f>J45</f>
        <v>0.1</v>
      </c>
      <c r="L45" s="222">
        <f t="shared" si="15"/>
        <v>83.07517730496474</v>
      </c>
      <c r="M45" s="294">
        <v>0.05</v>
      </c>
      <c r="N45" s="167"/>
    </row>
    <row r="46" spans="1:14" s="140" customFormat="1" ht="14.1" customHeight="1" x14ac:dyDescent="0.25">
      <c r="A46" s="190">
        <v>28</v>
      </c>
      <c r="B46" s="152" t="s">
        <v>58</v>
      </c>
      <c r="C46" s="265">
        <v>56</v>
      </c>
      <c r="D46" s="201">
        <v>175.25</v>
      </c>
      <c r="E46" s="201">
        <v>1.17</v>
      </c>
      <c r="F46" s="47">
        <f t="shared" si="13"/>
        <v>175.25</v>
      </c>
      <c r="G46" s="201">
        <v>175.16</v>
      </c>
      <c r="H46" s="47">
        <f t="shared" ref="H46" si="16">(D46-G46)*10000*C46/1000000</f>
        <v>5.0400000000001909E-2</v>
      </c>
      <c r="I46" s="47">
        <f>E46-H46</f>
        <v>1.1195999999999979</v>
      </c>
      <c r="J46" s="47">
        <v>0.1</v>
      </c>
      <c r="K46" s="207">
        <f>J46</f>
        <v>0.1</v>
      </c>
      <c r="L46" s="222">
        <f t="shared" si="15"/>
        <v>95.692307692307523</v>
      </c>
      <c r="M46" s="294">
        <v>0.06</v>
      </c>
      <c r="N46" s="167"/>
    </row>
    <row r="47" spans="1:14" s="140" customFormat="1" ht="14.1" customHeight="1" x14ac:dyDescent="0.25">
      <c r="A47" s="190"/>
      <c r="B47" s="211" t="s">
        <v>35</v>
      </c>
      <c r="C47" s="267"/>
      <c r="D47" s="47"/>
      <c r="E47" s="295">
        <f>SUM(E44:E46)</f>
        <v>3.66</v>
      </c>
      <c r="F47" s="218"/>
      <c r="G47" s="296" t="s">
        <v>59</v>
      </c>
      <c r="H47" s="295">
        <f>SUM(H44:H46)</f>
        <v>0.52248999999999524</v>
      </c>
      <c r="I47" s="295">
        <f>SUM(I44:I46)</f>
        <v>3.1375100000000047</v>
      </c>
      <c r="J47" s="215"/>
      <c r="K47" s="297"/>
      <c r="L47" s="230">
        <f>I47*100/E47</f>
        <v>85.724316939890841</v>
      </c>
      <c r="M47" s="298"/>
      <c r="N47" s="167"/>
    </row>
    <row r="48" spans="1:14" s="140" customFormat="1" ht="14.1" customHeight="1" x14ac:dyDescent="0.25">
      <c r="A48" s="190"/>
      <c r="B48" s="146" t="s">
        <v>60</v>
      </c>
      <c r="C48" s="299"/>
      <c r="D48" s="205"/>
      <c r="E48" s="205"/>
      <c r="F48" s="205"/>
      <c r="G48" s="293"/>
      <c r="H48" s="205"/>
      <c r="I48" s="205"/>
      <c r="J48" s="205"/>
      <c r="K48" s="205"/>
      <c r="L48" s="300"/>
      <c r="M48" s="185"/>
      <c r="N48" s="167"/>
    </row>
    <row r="49" spans="1:14" s="140" customFormat="1" ht="14.1" customHeight="1" x14ac:dyDescent="0.25">
      <c r="A49" s="190">
        <v>29</v>
      </c>
      <c r="B49" s="301" t="s">
        <v>61</v>
      </c>
      <c r="C49" s="302">
        <v>77</v>
      </c>
      <c r="D49" s="302">
        <v>215.1</v>
      </c>
      <c r="E49" s="47">
        <v>0.91</v>
      </c>
      <c r="F49" s="47">
        <f t="shared" ref="F49:F54" si="17">D49</f>
        <v>215.1</v>
      </c>
      <c r="G49" s="303"/>
      <c r="H49" s="304"/>
      <c r="I49" s="304"/>
      <c r="J49" s="304"/>
      <c r="K49" s="304"/>
      <c r="L49" s="305"/>
      <c r="M49" s="185">
        <v>7.0000000000000007E-2</v>
      </c>
      <c r="N49" s="167"/>
    </row>
    <row r="50" spans="1:14" s="140" customFormat="1" ht="14.1" customHeight="1" x14ac:dyDescent="0.25">
      <c r="A50" s="190">
        <v>29</v>
      </c>
      <c r="B50" s="182" t="s">
        <v>62</v>
      </c>
      <c r="C50" s="306">
        <v>184</v>
      </c>
      <c r="D50" s="302">
        <v>212.5</v>
      </c>
      <c r="E50" s="47">
        <v>2.4700000000000002</v>
      </c>
      <c r="F50" s="47">
        <f t="shared" si="17"/>
        <v>212.5</v>
      </c>
      <c r="G50" s="47">
        <v>212.18</v>
      </c>
      <c r="H50" s="47">
        <v>0.5</v>
      </c>
      <c r="I50" s="47">
        <f>E50-H50</f>
        <v>1.9700000000000002</v>
      </c>
      <c r="J50" s="47">
        <v>0.1</v>
      </c>
      <c r="K50" s="47">
        <f t="shared" ref="K50:K52" si="18">J50</f>
        <v>0.1</v>
      </c>
      <c r="L50" s="222">
        <f t="shared" ref="L50:L60" si="19">I50*100/E50</f>
        <v>79.757085020242926</v>
      </c>
      <c r="M50" s="185">
        <v>0.1</v>
      </c>
      <c r="N50" s="167"/>
    </row>
    <row r="51" spans="1:14" s="140" customFormat="1" ht="14.1" customHeight="1" x14ac:dyDescent="0.25">
      <c r="A51" s="190">
        <v>30</v>
      </c>
      <c r="B51" s="182" t="s">
        <v>63</v>
      </c>
      <c r="C51" s="307">
        <v>53</v>
      </c>
      <c r="D51" s="302">
        <v>195.5</v>
      </c>
      <c r="E51" s="47">
        <v>1.3</v>
      </c>
      <c r="F51" s="47">
        <f t="shared" si="17"/>
        <v>195.5</v>
      </c>
      <c r="G51" s="47">
        <v>195.44</v>
      </c>
      <c r="H51" s="47">
        <v>0.03</v>
      </c>
      <c r="I51" s="47">
        <f>E51-H51</f>
        <v>1.27</v>
      </c>
      <c r="J51" s="47">
        <v>0.15</v>
      </c>
      <c r="K51" s="47">
        <f>J51</f>
        <v>0.15</v>
      </c>
      <c r="L51" s="222">
        <f t="shared" si="19"/>
        <v>97.692307692307693</v>
      </c>
      <c r="M51" s="185">
        <v>0.15</v>
      </c>
      <c r="N51" s="167"/>
    </row>
    <row r="52" spans="1:14" s="140" customFormat="1" ht="14.1" customHeight="1" x14ac:dyDescent="0.25">
      <c r="A52" s="190">
        <v>31</v>
      </c>
      <c r="B52" s="182" t="s">
        <v>64</v>
      </c>
      <c r="C52" s="307">
        <v>159</v>
      </c>
      <c r="D52" s="302">
        <v>191.7</v>
      </c>
      <c r="E52" s="47">
        <v>1.74</v>
      </c>
      <c r="F52" s="47">
        <f t="shared" si="17"/>
        <v>191.7</v>
      </c>
      <c r="G52" s="47">
        <v>191.64</v>
      </c>
      <c r="H52" s="47">
        <v>0.08</v>
      </c>
      <c r="I52" s="47">
        <f>E52-H52</f>
        <v>1.66</v>
      </c>
      <c r="J52" s="47">
        <v>0.15</v>
      </c>
      <c r="K52" s="47">
        <f t="shared" si="18"/>
        <v>0.15</v>
      </c>
      <c r="L52" s="222">
        <f>I52*100/E52</f>
        <v>95.402298850574709</v>
      </c>
      <c r="M52" s="185">
        <v>0.15</v>
      </c>
      <c r="N52" s="167"/>
    </row>
    <row r="53" spans="1:14" s="140" customFormat="1" ht="14.1" customHeight="1" x14ac:dyDescent="0.25">
      <c r="A53" s="190">
        <v>32</v>
      </c>
      <c r="B53" s="182" t="s">
        <v>65</v>
      </c>
      <c r="C53" s="307">
        <v>353</v>
      </c>
      <c r="D53" s="302">
        <v>189.5</v>
      </c>
      <c r="E53" s="47">
        <v>1.93</v>
      </c>
      <c r="F53" s="47">
        <f t="shared" si="17"/>
        <v>189.5</v>
      </c>
      <c r="G53" s="47">
        <v>189.46</v>
      </c>
      <c r="H53" s="47">
        <v>7.0000000000000007E-2</v>
      </c>
      <c r="I53" s="47">
        <f>E53-H53</f>
        <v>1.8599999999999999</v>
      </c>
      <c r="J53" s="47">
        <v>0.2</v>
      </c>
      <c r="K53" s="47">
        <f>J53</f>
        <v>0.2</v>
      </c>
      <c r="L53" s="222">
        <f t="shared" si="19"/>
        <v>96.373056994818654</v>
      </c>
      <c r="M53" s="185">
        <v>0.2</v>
      </c>
      <c r="N53" s="167"/>
    </row>
    <row r="54" spans="1:14" s="140" customFormat="1" ht="14.1" customHeight="1" x14ac:dyDescent="0.25">
      <c r="A54" s="190">
        <v>33</v>
      </c>
      <c r="B54" s="145" t="s">
        <v>66</v>
      </c>
      <c r="C54" s="308">
        <v>55.5</v>
      </c>
      <c r="D54" s="47">
        <v>186</v>
      </c>
      <c r="E54" s="47">
        <v>1.07</v>
      </c>
      <c r="F54" s="47">
        <f t="shared" si="17"/>
        <v>186</v>
      </c>
      <c r="G54" s="47">
        <v>185.62</v>
      </c>
      <c r="H54" s="47">
        <v>0.19</v>
      </c>
      <c r="I54" s="47">
        <f>E54-H54</f>
        <v>0.88000000000000012</v>
      </c>
      <c r="J54" s="47">
        <v>0.3</v>
      </c>
      <c r="K54" s="47">
        <f t="shared" ref="K54:K60" si="20">J54</f>
        <v>0.3</v>
      </c>
      <c r="L54" s="222">
        <f t="shared" si="19"/>
        <v>82.242990654205613</v>
      </c>
      <c r="M54" s="47">
        <v>0.25</v>
      </c>
      <c r="N54" s="167"/>
    </row>
    <row r="55" spans="1:14" s="140" customFormat="1" ht="14.1" customHeight="1" x14ac:dyDescent="0.25">
      <c r="A55" s="309">
        <v>1</v>
      </c>
      <c r="B55" s="310">
        <v>2</v>
      </c>
      <c r="C55" s="310">
        <v>3</v>
      </c>
      <c r="D55" s="310">
        <v>4</v>
      </c>
      <c r="E55" s="310">
        <v>5</v>
      </c>
      <c r="F55" s="310">
        <v>6</v>
      </c>
      <c r="G55" s="310">
        <v>7</v>
      </c>
      <c r="H55" s="310">
        <v>8</v>
      </c>
      <c r="I55" s="310">
        <v>9</v>
      </c>
      <c r="J55" s="310">
        <v>10</v>
      </c>
      <c r="K55" s="310">
        <v>11</v>
      </c>
      <c r="L55" s="310">
        <v>12</v>
      </c>
      <c r="M55" s="310">
        <v>13</v>
      </c>
      <c r="N55" s="167"/>
    </row>
    <row r="56" spans="1:14" s="140" customFormat="1" ht="14.1" customHeight="1" x14ac:dyDescent="0.25">
      <c r="A56" s="311">
        <v>34</v>
      </c>
      <c r="B56" s="224" t="s">
        <v>67</v>
      </c>
      <c r="C56" s="307">
        <v>90</v>
      </c>
      <c r="D56" s="302">
        <v>182.4</v>
      </c>
      <c r="E56" s="207">
        <v>1.47</v>
      </c>
      <c r="F56" s="47">
        <f t="shared" ref="F56:F60" si="21">D56</f>
        <v>182.4</v>
      </c>
      <c r="G56" s="207">
        <v>182.35</v>
      </c>
      <c r="H56" s="47">
        <v>0.05</v>
      </c>
      <c r="I56" s="207">
        <f>E56-H56</f>
        <v>1.42</v>
      </c>
      <c r="J56" s="207">
        <v>0.3</v>
      </c>
      <c r="K56" s="207">
        <f>J56</f>
        <v>0.3</v>
      </c>
      <c r="L56" s="312">
        <v>38</v>
      </c>
      <c r="M56" s="313">
        <v>0.3</v>
      </c>
      <c r="N56" s="167"/>
    </row>
    <row r="57" spans="1:14" s="140" customFormat="1" ht="14.1" customHeight="1" x14ac:dyDescent="0.25">
      <c r="A57" s="190">
        <v>35</v>
      </c>
      <c r="B57" s="149" t="s">
        <v>68</v>
      </c>
      <c r="C57" s="314">
        <v>58</v>
      </c>
      <c r="D57" s="207">
        <v>173</v>
      </c>
      <c r="E57" s="207">
        <v>1.1299999999999999</v>
      </c>
      <c r="F57" s="47">
        <f t="shared" si="21"/>
        <v>173</v>
      </c>
      <c r="G57" s="47">
        <v>173.01</v>
      </c>
      <c r="H57" s="47">
        <f t="shared" ref="H57:H60" si="22">(D57-G57)*10000*C57/1000000</f>
        <v>-5.7999999999947252E-3</v>
      </c>
      <c r="I57" s="47">
        <f>E57-H57</f>
        <v>1.1357999999999946</v>
      </c>
      <c r="J57" s="47">
        <v>0.3</v>
      </c>
      <c r="K57" s="47">
        <f>J57</f>
        <v>0.3</v>
      </c>
      <c r="L57" s="222">
        <f t="shared" si="19"/>
        <v>100.51327433628272</v>
      </c>
      <c r="M57" s="185">
        <v>0.35</v>
      </c>
      <c r="N57" s="167"/>
    </row>
    <row r="58" spans="1:14" s="140" customFormat="1" ht="14.1" customHeight="1" x14ac:dyDescent="0.25">
      <c r="A58" s="190">
        <v>36</v>
      </c>
      <c r="B58" s="182" t="s">
        <v>69</v>
      </c>
      <c r="C58" s="204">
        <v>68</v>
      </c>
      <c r="D58" s="47">
        <v>169</v>
      </c>
      <c r="E58" s="47">
        <v>1.2</v>
      </c>
      <c r="F58" s="47">
        <f t="shared" si="21"/>
        <v>169</v>
      </c>
      <c r="G58" s="47">
        <v>169.1</v>
      </c>
      <c r="H58" s="47">
        <f t="shared" si="22"/>
        <v>-6.7999999999996133E-2</v>
      </c>
      <c r="I58" s="47">
        <f>E58-H58</f>
        <v>1.267999999999996</v>
      </c>
      <c r="J58" s="47">
        <v>0.3</v>
      </c>
      <c r="K58" s="47">
        <f t="shared" si="20"/>
        <v>0.3</v>
      </c>
      <c r="L58" s="222">
        <f t="shared" si="19"/>
        <v>105.66666666666633</v>
      </c>
      <c r="M58" s="185">
        <v>0.4</v>
      </c>
      <c r="N58" s="167"/>
    </row>
    <row r="59" spans="1:14" s="140" customFormat="1" ht="14.1" customHeight="1" x14ac:dyDescent="0.25">
      <c r="A59" s="190">
        <v>37</v>
      </c>
      <c r="B59" s="151" t="s">
        <v>70</v>
      </c>
      <c r="C59" s="209">
        <v>102</v>
      </c>
      <c r="D59" s="47">
        <v>163</v>
      </c>
      <c r="E59" s="47">
        <v>2.5</v>
      </c>
      <c r="F59" s="47">
        <f t="shared" si="21"/>
        <v>163</v>
      </c>
      <c r="G59" s="47">
        <v>163.03</v>
      </c>
      <c r="H59" s="47">
        <f t="shared" si="22"/>
        <v>-3.0600000000001161E-2</v>
      </c>
      <c r="I59" s="47">
        <f>E59-H59</f>
        <v>2.5306000000000011</v>
      </c>
      <c r="J59" s="47">
        <v>0.3</v>
      </c>
      <c r="K59" s="47">
        <f t="shared" si="20"/>
        <v>0.3</v>
      </c>
      <c r="L59" s="222">
        <f t="shared" si="19"/>
        <v>101.22400000000005</v>
      </c>
      <c r="M59" s="185">
        <v>0.45</v>
      </c>
      <c r="N59" s="167"/>
    </row>
    <row r="60" spans="1:14" s="140" customFormat="1" ht="14.1" customHeight="1" x14ac:dyDescent="0.25">
      <c r="A60" s="190">
        <v>38</v>
      </c>
      <c r="B60" s="199" t="s">
        <v>71</v>
      </c>
      <c r="C60" s="200">
        <v>78</v>
      </c>
      <c r="D60" s="201">
        <v>160.1</v>
      </c>
      <c r="E60" s="201">
        <v>1.28</v>
      </c>
      <c r="F60" s="47">
        <f t="shared" si="21"/>
        <v>160.1</v>
      </c>
      <c r="G60" s="47">
        <v>160.4</v>
      </c>
      <c r="H60" s="47">
        <f t="shared" si="22"/>
        <v>-0.23400000000000887</v>
      </c>
      <c r="I60" s="47">
        <f>E60-H60</f>
        <v>1.5140000000000089</v>
      </c>
      <c r="J60" s="47">
        <v>0.4</v>
      </c>
      <c r="K60" s="47">
        <f t="shared" si="20"/>
        <v>0.4</v>
      </c>
      <c r="L60" s="222">
        <f t="shared" si="19"/>
        <v>118.2812500000007</v>
      </c>
      <c r="M60" s="185">
        <v>0.5</v>
      </c>
      <c r="N60" s="167"/>
    </row>
    <row r="61" spans="1:14" s="140" customFormat="1" ht="14.1" customHeight="1" x14ac:dyDescent="0.25">
      <c r="A61" s="190"/>
      <c r="B61" s="211" t="s">
        <v>35</v>
      </c>
      <c r="C61" s="315"/>
      <c r="D61" s="201"/>
      <c r="E61" s="215">
        <f>E50+E51+E52+E53+E54+E56+E57+E58+E59+E60</f>
        <v>16.09</v>
      </c>
      <c r="F61" s="295"/>
      <c r="G61" s="290"/>
      <c r="H61" s="215">
        <f>H50+H51+H52+H53+H54+H56+H57+H58+H59+H60+H49</f>
        <v>0.58159999999999901</v>
      </c>
      <c r="I61" s="215">
        <f>I50+I51+I52+I53+I54+I56+I57+I58+I59+I60+I49</f>
        <v>15.508399999999998</v>
      </c>
      <c r="J61" s="215"/>
      <c r="K61" s="316"/>
      <c r="L61" s="230">
        <f>I61*100/E61</f>
        <v>96.385332504661278</v>
      </c>
      <c r="M61" s="317"/>
      <c r="N61" s="167"/>
    </row>
    <row r="62" spans="1:14" s="140" customFormat="1" ht="14.1" customHeight="1" x14ac:dyDescent="0.25">
      <c r="A62" s="190"/>
      <c r="B62" s="318" t="s">
        <v>72</v>
      </c>
      <c r="C62" s="319"/>
      <c r="D62" s="204"/>
      <c r="E62" s="205"/>
      <c r="F62" s="286"/>
      <c r="G62" s="320"/>
      <c r="H62" s="286"/>
      <c r="I62" s="286"/>
      <c r="J62" s="204"/>
      <c r="K62" s="204"/>
      <c r="L62" s="321"/>
      <c r="M62" s="322"/>
      <c r="N62" s="167"/>
    </row>
    <row r="63" spans="1:14" s="140" customFormat="1" ht="14.1" customHeight="1" x14ac:dyDescent="0.25">
      <c r="A63" s="190">
        <v>39</v>
      </c>
      <c r="B63" s="182" t="s">
        <v>73</v>
      </c>
      <c r="C63" s="183">
        <v>73.430000000000007</v>
      </c>
      <c r="D63" s="184">
        <v>217.9</v>
      </c>
      <c r="E63" s="47">
        <v>1.1200000000000001</v>
      </c>
      <c r="F63" s="47">
        <f t="shared" ref="F63:F69" si="23">D63</f>
        <v>217.9</v>
      </c>
      <c r="G63" s="47">
        <v>217.87</v>
      </c>
      <c r="H63" s="47">
        <f t="shared" ref="H63" si="24">(D63-G63)*10000*C63/1000000</f>
        <v>2.2029000000000836E-2</v>
      </c>
      <c r="I63" s="47">
        <f>E63-H63</f>
        <v>1.0979709999999994</v>
      </c>
      <c r="J63" s="47">
        <v>0.06</v>
      </c>
      <c r="K63" s="47">
        <f>J63</f>
        <v>0.06</v>
      </c>
      <c r="L63" s="222">
        <f t="shared" ref="L63:L68" si="25">I63*100/E63</f>
        <v>98.033124999999941</v>
      </c>
      <c r="M63" s="185">
        <v>0.01</v>
      </c>
      <c r="N63" s="167"/>
    </row>
    <row r="64" spans="1:14" s="140" customFormat="1" ht="14.1" customHeight="1" x14ac:dyDescent="0.25">
      <c r="A64" s="190">
        <v>40</v>
      </c>
      <c r="B64" s="182" t="s">
        <v>74</v>
      </c>
      <c r="C64" s="183">
        <v>158</v>
      </c>
      <c r="D64" s="184">
        <v>211.5</v>
      </c>
      <c r="E64" s="47">
        <v>2.21</v>
      </c>
      <c r="F64" s="47">
        <f t="shared" si="23"/>
        <v>211.5</v>
      </c>
      <c r="G64" s="47">
        <v>211.43</v>
      </c>
      <c r="H64" s="47">
        <v>7.0000000000000007E-2</v>
      </c>
      <c r="I64" s="47">
        <f>E64-H64</f>
        <v>2.14</v>
      </c>
      <c r="J64" s="47">
        <v>7.0000000000000007E-2</v>
      </c>
      <c r="K64" s="47">
        <f>J64</f>
        <v>7.0000000000000007E-2</v>
      </c>
      <c r="L64" s="222">
        <f t="shared" si="25"/>
        <v>96.832579185520359</v>
      </c>
      <c r="M64" s="185">
        <v>0.04</v>
      </c>
      <c r="N64" s="167"/>
    </row>
    <row r="65" spans="1:14" s="140" customFormat="1" ht="14.1" customHeight="1" x14ac:dyDescent="0.25">
      <c r="A65" s="190">
        <v>41</v>
      </c>
      <c r="B65" s="182" t="s">
        <v>75</v>
      </c>
      <c r="C65" s="183">
        <v>156.4</v>
      </c>
      <c r="D65" s="184">
        <v>189.2</v>
      </c>
      <c r="E65" s="47">
        <v>1.58</v>
      </c>
      <c r="F65" s="47">
        <f t="shared" si="23"/>
        <v>189.2</v>
      </c>
      <c r="G65" s="47">
        <v>189.14</v>
      </c>
      <c r="H65" s="207">
        <v>0.06</v>
      </c>
      <c r="I65" s="47">
        <f>E65-H65</f>
        <v>1.52</v>
      </c>
      <c r="J65" s="47">
        <v>0.08</v>
      </c>
      <c r="K65" s="47">
        <f>J65</f>
        <v>0.08</v>
      </c>
      <c r="L65" s="222">
        <f t="shared" si="25"/>
        <v>96.202531645569621</v>
      </c>
      <c r="M65" s="185">
        <v>0.06</v>
      </c>
      <c r="N65" s="186"/>
    </row>
    <row r="66" spans="1:14" s="140" customFormat="1" ht="14.1" customHeight="1" x14ac:dyDescent="0.25">
      <c r="A66" s="190">
        <v>42</v>
      </c>
      <c r="B66" s="182" t="s">
        <v>76</v>
      </c>
      <c r="C66" s="183">
        <v>109.5</v>
      </c>
      <c r="D66" s="184">
        <v>184.5</v>
      </c>
      <c r="E66" s="47">
        <v>1.43</v>
      </c>
      <c r="F66" s="47">
        <f t="shared" si="23"/>
        <v>184.5</v>
      </c>
      <c r="G66" s="47">
        <v>184.42</v>
      </c>
      <c r="H66" s="207">
        <v>0.08</v>
      </c>
      <c r="I66" s="47">
        <f>E66-H66</f>
        <v>1.3499999999999999</v>
      </c>
      <c r="J66" s="47">
        <v>7.0000000000000007E-2</v>
      </c>
      <c r="K66" s="47">
        <f>J66</f>
        <v>7.0000000000000007E-2</v>
      </c>
      <c r="L66" s="222">
        <f t="shared" si="25"/>
        <v>94.405594405594414</v>
      </c>
      <c r="M66" s="185">
        <v>7.0000000000000007E-2</v>
      </c>
      <c r="N66" s="167"/>
    </row>
    <row r="67" spans="1:14" s="140" customFormat="1" ht="14.1" customHeight="1" x14ac:dyDescent="0.25">
      <c r="A67" s="190">
        <v>43</v>
      </c>
      <c r="B67" s="224" t="s">
        <v>77</v>
      </c>
      <c r="C67" s="314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2" t="s">
        <v>41</v>
      </c>
      <c r="M67" s="185">
        <v>0.08</v>
      </c>
      <c r="N67" s="167"/>
    </row>
    <row r="68" spans="1:14" s="140" customFormat="1" ht="14.1" customHeight="1" x14ac:dyDescent="0.25">
      <c r="A68" s="190">
        <v>44</v>
      </c>
      <c r="B68" s="151" t="s">
        <v>78</v>
      </c>
      <c r="C68" s="204">
        <v>124.8</v>
      </c>
      <c r="D68" s="47">
        <v>97.97</v>
      </c>
      <c r="E68" s="47">
        <v>2.5</v>
      </c>
      <c r="F68" s="47">
        <f t="shared" si="23"/>
        <v>97.97</v>
      </c>
      <c r="G68" s="47">
        <v>97.99</v>
      </c>
      <c r="H68" s="47">
        <f>(D68-G68)*10000*C68/1000000</f>
        <v>-2.4959999999995035E-2</v>
      </c>
      <c r="I68" s="47">
        <f>E68-H68</f>
        <v>2.5249599999999952</v>
      </c>
      <c r="J68" s="47">
        <v>0.15</v>
      </c>
      <c r="K68" s="47">
        <f>J68</f>
        <v>0.15</v>
      </c>
      <c r="L68" s="222">
        <f t="shared" si="25"/>
        <v>100.9983999999998</v>
      </c>
      <c r="M68" s="185">
        <v>0.15</v>
      </c>
      <c r="N68" s="167"/>
    </row>
    <row r="69" spans="1:14" s="140" customFormat="1" ht="14.1" customHeight="1" x14ac:dyDescent="0.25">
      <c r="A69" s="190">
        <v>45</v>
      </c>
      <c r="B69" s="224" t="s">
        <v>79</v>
      </c>
      <c r="C69" s="206">
        <v>178.8</v>
      </c>
      <c r="D69" s="207">
        <v>161.46</v>
      </c>
      <c r="E69" s="207">
        <v>2.6</v>
      </c>
      <c r="F69" s="47">
        <f t="shared" si="23"/>
        <v>161.46</v>
      </c>
      <c r="G69" s="207">
        <v>160.76</v>
      </c>
      <c r="H69" s="47">
        <f>(D69-G69)*10000*100/1000000</f>
        <v>0.70000000000001716</v>
      </c>
      <c r="I69" s="47">
        <f>E69-H69</f>
        <v>1.899999999999983</v>
      </c>
      <c r="J69" s="47">
        <v>0</v>
      </c>
      <c r="K69" s="47">
        <f t="shared" ref="K69" si="26">J69</f>
        <v>0</v>
      </c>
      <c r="L69" s="222">
        <f>I69*100/E69</f>
        <v>73.076923076922412</v>
      </c>
      <c r="M69" s="185">
        <v>0.16</v>
      </c>
      <c r="N69" s="167"/>
    </row>
    <row r="70" spans="1:14" s="140" customFormat="1" ht="14.1" customHeight="1" x14ac:dyDescent="0.25">
      <c r="A70" s="190"/>
      <c r="B70" s="211" t="s">
        <v>35</v>
      </c>
      <c r="C70" s="323"/>
      <c r="D70" s="324"/>
      <c r="E70" s="325">
        <f>E69+E68+E66+E65+E64+E63</f>
        <v>11.440000000000001</v>
      </c>
      <c r="F70" s="325"/>
      <c r="G70" s="326"/>
      <c r="H70" s="215">
        <f>H69+H68+H66+H65+H64+H63</f>
        <v>0.90706900000002311</v>
      </c>
      <c r="I70" s="215">
        <f>I69+I68+I66+I65+I64+I63</f>
        <v>10.532930999999978</v>
      </c>
      <c r="J70" s="215"/>
      <c r="K70" s="215"/>
      <c r="L70" s="230">
        <f>I70*100/E70</f>
        <v>92.071075174824969</v>
      </c>
      <c r="M70" s="219"/>
      <c r="N70" s="167"/>
    </row>
    <row r="71" spans="1:14" s="237" customFormat="1" ht="14.1" customHeight="1" x14ac:dyDescent="0.25">
      <c r="A71" s="190"/>
      <c r="B71" s="146" t="s">
        <v>80</v>
      </c>
      <c r="C71" s="232"/>
      <c r="D71" s="233"/>
      <c r="E71" s="234"/>
      <c r="F71" s="233"/>
      <c r="G71" s="235"/>
      <c r="H71" s="233"/>
      <c r="I71" s="233"/>
      <c r="J71" s="201"/>
      <c r="K71" s="233"/>
      <c r="L71" s="236"/>
      <c r="M71" s="233"/>
      <c r="N71" s="186"/>
    </row>
    <row r="72" spans="1:14" s="140" customFormat="1" ht="14.1" customHeight="1" x14ac:dyDescent="0.25">
      <c r="A72" s="190">
        <v>46</v>
      </c>
      <c r="B72" s="145" t="s">
        <v>81</v>
      </c>
      <c r="C72" s="192">
        <v>78</v>
      </c>
      <c r="D72" s="193">
        <v>174.5</v>
      </c>
      <c r="E72" s="194">
        <v>1.1000000000000001</v>
      </c>
      <c r="F72" s="47">
        <f t="shared" ref="F72:F82" si="27">D72</f>
        <v>174.5</v>
      </c>
      <c r="G72" s="195">
        <v>173.74</v>
      </c>
      <c r="H72" s="195">
        <v>0.59</v>
      </c>
      <c r="I72" s="195">
        <f t="shared" ref="I72" si="28">E72-H72</f>
        <v>0.51000000000000012</v>
      </c>
      <c r="J72" s="196">
        <v>0</v>
      </c>
      <c r="K72" s="196">
        <v>0</v>
      </c>
      <c r="L72" s="197">
        <f>I72/E72*100</f>
        <v>46.363636363636374</v>
      </c>
      <c r="M72" s="198">
        <v>0.02</v>
      </c>
      <c r="N72" s="167"/>
    </row>
    <row r="73" spans="1:14" s="140" customFormat="1" ht="14.1" customHeight="1" x14ac:dyDescent="0.25">
      <c r="A73" s="190">
        <v>47</v>
      </c>
      <c r="B73" s="145" t="s">
        <v>82</v>
      </c>
      <c r="C73" s="183">
        <v>220</v>
      </c>
      <c r="D73" s="184">
        <v>168.8</v>
      </c>
      <c r="E73" s="47">
        <v>4.8</v>
      </c>
      <c r="F73" s="47">
        <f t="shared" si="27"/>
        <v>168.8</v>
      </c>
      <c r="G73" s="47">
        <v>168.44</v>
      </c>
      <c r="H73" s="47">
        <f>(D73-G73)*10000*C73/1000000</f>
        <v>0.79200000000003001</v>
      </c>
      <c r="I73" s="47">
        <f t="shared" ref="I73:I82" si="29">E73-H73</f>
        <v>4.0079999999999698</v>
      </c>
      <c r="J73" s="47">
        <v>0</v>
      </c>
      <c r="K73" s="47">
        <f>J73</f>
        <v>0</v>
      </c>
      <c r="L73" s="222">
        <f t="shared" ref="L73:L82" si="30">I73*100/E73</f>
        <v>83.499999999999375</v>
      </c>
      <c r="M73" s="185">
        <v>7.0000000000000007E-2</v>
      </c>
      <c r="N73" s="167"/>
    </row>
    <row r="74" spans="1:14" s="140" customFormat="1" ht="14.1" customHeight="1" x14ac:dyDescent="0.25">
      <c r="A74" s="190">
        <v>48</v>
      </c>
      <c r="B74" s="199" t="s">
        <v>83</v>
      </c>
      <c r="C74" s="200">
        <v>92</v>
      </c>
      <c r="D74" s="201">
        <v>159</v>
      </c>
      <c r="E74" s="202">
        <v>1.28</v>
      </c>
      <c r="F74" s="47">
        <f t="shared" si="27"/>
        <v>159</v>
      </c>
      <c r="G74" s="202">
        <v>158.6</v>
      </c>
      <c r="H74" s="47">
        <f t="shared" ref="H74:H82" si="31">(D74-G74)*10000*C74/1000000</f>
        <v>0.36800000000000521</v>
      </c>
      <c r="I74" s="47">
        <f t="shared" si="29"/>
        <v>0.91199999999999481</v>
      </c>
      <c r="J74" s="47">
        <v>0.06</v>
      </c>
      <c r="K74" s="203">
        <v>0.06</v>
      </c>
      <c r="L74" s="222">
        <f t="shared" si="30"/>
        <v>71.249999999999588</v>
      </c>
      <c r="M74" s="185">
        <v>0.1</v>
      </c>
      <c r="N74" s="167"/>
    </row>
    <row r="75" spans="1:14" s="140" customFormat="1" ht="14.1" customHeight="1" x14ac:dyDescent="0.25">
      <c r="A75" s="190">
        <v>49</v>
      </c>
      <c r="B75" s="151" t="s">
        <v>84</v>
      </c>
      <c r="C75" s="204">
        <v>62</v>
      </c>
      <c r="D75" s="47">
        <v>158.30000000000001</v>
      </c>
      <c r="E75" s="205">
        <v>1.02</v>
      </c>
      <c r="F75" s="47">
        <f t="shared" si="27"/>
        <v>158.30000000000001</v>
      </c>
      <c r="G75" s="205">
        <v>157.55000000000001</v>
      </c>
      <c r="H75" s="47">
        <f t="shared" si="31"/>
        <v>0.46500000000000002</v>
      </c>
      <c r="I75" s="47">
        <f t="shared" si="29"/>
        <v>0.55499999999999994</v>
      </c>
      <c r="J75" s="47">
        <v>7.0000000000000007E-2</v>
      </c>
      <c r="K75" s="203">
        <v>7.0000000000000007E-2</v>
      </c>
      <c r="L75" s="222">
        <f t="shared" si="30"/>
        <v>54.411764705882348</v>
      </c>
      <c r="M75" s="185">
        <v>0.1</v>
      </c>
      <c r="N75" s="167"/>
    </row>
    <row r="76" spans="1:14" s="140" customFormat="1" ht="14.1" customHeight="1" x14ac:dyDescent="0.25">
      <c r="A76" s="190">
        <v>50</v>
      </c>
      <c r="B76" s="149" t="s">
        <v>85</v>
      </c>
      <c r="C76" s="206">
        <v>96</v>
      </c>
      <c r="D76" s="207">
        <v>156.5</v>
      </c>
      <c r="E76" s="208">
        <v>1.36</v>
      </c>
      <c r="F76" s="47">
        <f t="shared" si="27"/>
        <v>156.5</v>
      </c>
      <c r="G76" s="208">
        <v>155.72999999999999</v>
      </c>
      <c r="H76" s="47">
        <f t="shared" si="31"/>
        <v>0.73920000000000974</v>
      </c>
      <c r="I76" s="47">
        <f t="shared" si="29"/>
        <v>0.62079999999999036</v>
      </c>
      <c r="J76" s="47">
        <v>0.09</v>
      </c>
      <c r="K76" s="203">
        <v>0.09</v>
      </c>
      <c r="L76" s="222">
        <f t="shared" si="30"/>
        <v>45.647058823528702</v>
      </c>
      <c r="M76" s="185">
        <v>0.11</v>
      </c>
      <c r="N76" s="167"/>
    </row>
    <row r="77" spans="1:14" s="140" customFormat="1" ht="14.1" customHeight="1" x14ac:dyDescent="0.25">
      <c r="A77" s="190">
        <v>51</v>
      </c>
      <c r="B77" s="149" t="s">
        <v>86</v>
      </c>
      <c r="C77" s="206">
        <v>66</v>
      </c>
      <c r="D77" s="207">
        <v>156.19999999999999</v>
      </c>
      <c r="E77" s="208">
        <v>1</v>
      </c>
      <c r="F77" s="47">
        <f t="shared" si="27"/>
        <v>156.19999999999999</v>
      </c>
      <c r="G77" s="207">
        <v>156.01</v>
      </c>
      <c r="H77" s="47">
        <f t="shared" si="31"/>
        <v>0.12539999999999851</v>
      </c>
      <c r="I77" s="47">
        <f t="shared" si="29"/>
        <v>0.87460000000000149</v>
      </c>
      <c r="J77" s="47">
        <v>0.09</v>
      </c>
      <c r="K77" s="203">
        <v>0.09</v>
      </c>
      <c r="L77" s="222">
        <f t="shared" si="30"/>
        <v>87.46000000000015</v>
      </c>
      <c r="M77" s="185">
        <v>0.11</v>
      </c>
      <c r="N77" s="167"/>
    </row>
    <row r="78" spans="1:14" s="140" customFormat="1" ht="14.1" customHeight="1" x14ac:dyDescent="0.25">
      <c r="A78" s="190">
        <v>52</v>
      </c>
      <c r="B78" s="151" t="s">
        <v>87</v>
      </c>
      <c r="C78" s="204">
        <v>92</v>
      </c>
      <c r="D78" s="47">
        <v>155.69999999999999</v>
      </c>
      <c r="E78" s="205">
        <v>1.21</v>
      </c>
      <c r="F78" s="47">
        <f t="shared" si="27"/>
        <v>155.69999999999999</v>
      </c>
      <c r="G78" s="47">
        <v>155</v>
      </c>
      <c r="H78" s="47">
        <f>(D78-G78)*10000*C78/1000000</f>
        <v>0.64399999999998947</v>
      </c>
      <c r="I78" s="47">
        <f t="shared" si="29"/>
        <v>0.56600000000001049</v>
      </c>
      <c r="J78" s="47">
        <v>0.01</v>
      </c>
      <c r="K78" s="203">
        <v>0.01</v>
      </c>
      <c r="L78" s="222">
        <f t="shared" si="30"/>
        <v>46.7768595041331</v>
      </c>
      <c r="M78" s="185">
        <v>0.12</v>
      </c>
      <c r="N78" s="167"/>
    </row>
    <row r="79" spans="1:14" s="140" customFormat="1" ht="14.1" customHeight="1" x14ac:dyDescent="0.25">
      <c r="A79" s="190">
        <v>53</v>
      </c>
      <c r="B79" s="151" t="s">
        <v>88</v>
      </c>
      <c r="C79" s="204">
        <v>58</v>
      </c>
      <c r="D79" s="47">
        <v>154.19999999999999</v>
      </c>
      <c r="E79" s="47">
        <v>1.02</v>
      </c>
      <c r="F79" s="47">
        <f t="shared" si="27"/>
        <v>154.19999999999999</v>
      </c>
      <c r="G79" s="205">
        <v>154.19999999999999</v>
      </c>
      <c r="H79" s="47">
        <f>(D79-G79)*10000*C79/1000000</f>
        <v>0</v>
      </c>
      <c r="I79" s="47">
        <f t="shared" si="29"/>
        <v>1.02</v>
      </c>
      <c r="J79" s="47">
        <v>0.11</v>
      </c>
      <c r="K79" s="203">
        <v>0.11</v>
      </c>
      <c r="L79" s="222">
        <f t="shared" si="30"/>
        <v>100</v>
      </c>
      <c r="M79" s="185">
        <v>0.13</v>
      </c>
      <c r="N79" s="167"/>
    </row>
    <row r="80" spans="1:14" s="140" customFormat="1" ht="14.1" customHeight="1" x14ac:dyDescent="0.25">
      <c r="A80" s="190">
        <v>54</v>
      </c>
      <c r="B80" s="177" t="s">
        <v>89</v>
      </c>
      <c r="C80" s="209">
        <v>153</v>
      </c>
      <c r="D80" s="47">
        <v>158.80000000000001</v>
      </c>
      <c r="E80" s="205">
        <v>3.64</v>
      </c>
      <c r="F80" s="47">
        <f t="shared" si="27"/>
        <v>158.80000000000001</v>
      </c>
      <c r="G80" s="47">
        <v>158.62</v>
      </c>
      <c r="H80" s="47">
        <f t="shared" si="31"/>
        <v>0.27540000000001041</v>
      </c>
      <c r="I80" s="47">
        <f t="shared" si="29"/>
        <v>3.3645999999999896</v>
      </c>
      <c r="J80" s="47">
        <v>8.9999999999999993E-3</v>
      </c>
      <c r="K80" s="47">
        <v>0.01</v>
      </c>
      <c r="L80" s="222">
        <f t="shared" si="30"/>
        <v>92.434065934065643</v>
      </c>
      <c r="M80" s="185">
        <v>0.09</v>
      </c>
      <c r="N80" s="167"/>
    </row>
    <row r="81" spans="1:14" s="140" customFormat="1" ht="14.1" customHeight="1" x14ac:dyDescent="0.25">
      <c r="A81" s="190">
        <v>55</v>
      </c>
      <c r="B81" s="177" t="s">
        <v>90</v>
      </c>
      <c r="C81" s="209">
        <v>69</v>
      </c>
      <c r="D81" s="47">
        <v>159</v>
      </c>
      <c r="E81" s="205">
        <v>1.02</v>
      </c>
      <c r="F81" s="47">
        <f t="shared" si="27"/>
        <v>159</v>
      </c>
      <c r="G81" s="47">
        <v>158.81</v>
      </c>
      <c r="H81" s="47">
        <f t="shared" si="31"/>
        <v>0.13109999999999844</v>
      </c>
      <c r="I81" s="47">
        <f t="shared" si="29"/>
        <v>0.88890000000000158</v>
      </c>
      <c r="J81" s="47">
        <v>1.2E-2</v>
      </c>
      <c r="K81" s="47">
        <v>1.2E-2</v>
      </c>
      <c r="L81" s="222">
        <f t="shared" si="30"/>
        <v>87.147058823529562</v>
      </c>
      <c r="M81" s="185">
        <v>0.08</v>
      </c>
      <c r="N81" s="167"/>
    </row>
    <row r="82" spans="1:14" s="140" customFormat="1" ht="14.1" customHeight="1" x14ac:dyDescent="0.25">
      <c r="A82" s="190">
        <v>56</v>
      </c>
      <c r="B82" s="177" t="s">
        <v>91</v>
      </c>
      <c r="C82" s="209">
        <v>62</v>
      </c>
      <c r="D82" s="47">
        <v>160.5</v>
      </c>
      <c r="E82" s="205">
        <v>1.37</v>
      </c>
      <c r="F82" s="47">
        <f t="shared" si="27"/>
        <v>160.5</v>
      </c>
      <c r="G82" s="47">
        <v>160.32</v>
      </c>
      <c r="H82" s="47">
        <f t="shared" si="31"/>
        <v>0.11160000000000424</v>
      </c>
      <c r="I82" s="47">
        <f t="shared" si="29"/>
        <v>1.258399999999996</v>
      </c>
      <c r="J82" s="47">
        <v>1.6E-2</v>
      </c>
      <c r="K82" s="47">
        <v>1.6E-2</v>
      </c>
      <c r="L82" s="222">
        <f t="shared" si="30"/>
        <v>91.854014598539834</v>
      </c>
      <c r="M82" s="185">
        <v>0.08</v>
      </c>
      <c r="N82" s="167"/>
    </row>
    <row r="83" spans="1:14" s="140" customFormat="1" ht="14.1" customHeight="1" x14ac:dyDescent="0.25">
      <c r="A83" s="190"/>
      <c r="B83" s="211" t="s">
        <v>35</v>
      </c>
      <c r="C83" s="212"/>
      <c r="D83" s="213"/>
      <c r="E83" s="214">
        <f>SUM(E73:E82)</f>
        <v>17.72</v>
      </c>
      <c r="F83" s="215"/>
      <c r="G83" s="216"/>
      <c r="H83" s="215">
        <f>SUM(H73:H82)</f>
        <v>3.6517000000000466</v>
      </c>
      <c r="I83" s="215">
        <f>SUM(I73:I82)</f>
        <v>14.068299999999955</v>
      </c>
      <c r="J83" s="217"/>
      <c r="K83" s="218"/>
      <c r="L83" s="230">
        <f>I83*100/E83</f>
        <v>79.392212189616004</v>
      </c>
      <c r="M83" s="219"/>
      <c r="N83" s="167"/>
    </row>
    <row r="84" spans="1:14" s="140" customFormat="1" ht="14.1" customHeight="1" x14ac:dyDescent="0.25">
      <c r="A84" s="190"/>
      <c r="B84" s="261" t="s">
        <v>92</v>
      </c>
      <c r="C84" s="282"/>
      <c r="D84" s="205"/>
      <c r="E84" s="327"/>
      <c r="F84" s="327"/>
      <c r="G84" s="328"/>
      <c r="H84" s="327"/>
      <c r="I84" s="327"/>
      <c r="J84" s="327"/>
      <c r="K84" s="327"/>
      <c r="L84" s="329"/>
      <c r="M84" s="231"/>
      <c r="N84" s="167"/>
    </row>
    <row r="85" spans="1:14" s="140" customFormat="1" ht="14.1" customHeight="1" x14ac:dyDescent="0.25">
      <c r="A85" s="190">
        <v>57</v>
      </c>
      <c r="B85" s="151" t="s">
        <v>93</v>
      </c>
      <c r="C85" s="204">
        <v>54.1</v>
      </c>
      <c r="D85" s="275">
        <v>152.5</v>
      </c>
      <c r="E85" s="275">
        <v>1.42</v>
      </c>
      <c r="F85" s="47">
        <f>D85</f>
        <v>152.5</v>
      </c>
      <c r="G85" s="275">
        <v>150.53</v>
      </c>
      <c r="H85" s="47">
        <f>(D85-G85)*10000*C85/1000000</f>
        <v>1.0657699999999994</v>
      </c>
      <c r="I85" s="47">
        <f>E85-H85</f>
        <v>0.35423000000000049</v>
      </c>
      <c r="J85" s="275">
        <v>0</v>
      </c>
      <c r="K85" s="275">
        <f t="shared" ref="K85" si="32">J85</f>
        <v>0</v>
      </c>
      <c r="L85" s="222">
        <f t="shared" ref="L85:L87" si="33">I85*100/E85</f>
        <v>24.945774647887362</v>
      </c>
      <c r="M85" s="322">
        <v>0.05</v>
      </c>
      <c r="N85" s="167"/>
    </row>
    <row r="86" spans="1:14" s="140" customFormat="1" ht="14.1" customHeight="1" x14ac:dyDescent="0.25">
      <c r="A86" s="190"/>
      <c r="B86" s="330" t="s">
        <v>94</v>
      </c>
      <c r="C86" s="331"/>
      <c r="D86" s="206"/>
      <c r="E86" s="206"/>
      <c r="F86" s="206"/>
      <c r="G86" s="332"/>
      <c r="H86" s="275"/>
      <c r="I86" s="47"/>
      <c r="J86" s="275"/>
      <c r="K86" s="206"/>
      <c r="L86" s="333"/>
      <c r="M86" s="206"/>
      <c r="N86" s="167"/>
    </row>
    <row r="87" spans="1:14" s="140" customFormat="1" ht="14.1" customHeight="1" x14ac:dyDescent="0.25">
      <c r="A87" s="190">
        <v>58</v>
      </c>
      <c r="B87" s="334" t="s">
        <v>95</v>
      </c>
      <c r="C87" s="273">
        <v>72</v>
      </c>
      <c r="D87" s="335">
        <v>160</v>
      </c>
      <c r="E87" s="335">
        <v>1.45</v>
      </c>
      <c r="F87" s="47">
        <f>D87</f>
        <v>160</v>
      </c>
      <c r="G87" s="335">
        <v>160</v>
      </c>
      <c r="H87" s="47">
        <f>(D87-G87)*10000*C87/1000000</f>
        <v>0</v>
      </c>
      <c r="I87" s="47">
        <f>E87-H87</f>
        <v>1.45</v>
      </c>
      <c r="J87" s="275">
        <v>0.01</v>
      </c>
      <c r="K87" s="335">
        <f>J87</f>
        <v>0.01</v>
      </c>
      <c r="L87" s="222">
        <f t="shared" si="33"/>
        <v>100</v>
      </c>
      <c r="M87" s="336">
        <v>0.01</v>
      </c>
      <c r="N87" s="366"/>
    </row>
    <row r="88" spans="1:14" s="140" customFormat="1" x14ac:dyDescent="0.25">
      <c r="A88" s="190"/>
      <c r="B88" s="261" t="s">
        <v>96</v>
      </c>
      <c r="C88" s="299"/>
      <c r="D88" s="204"/>
      <c r="E88" s="337"/>
      <c r="F88" s="337"/>
      <c r="G88" s="338"/>
      <c r="H88" s="275"/>
      <c r="I88" s="275"/>
      <c r="J88" s="337"/>
      <c r="K88" s="337"/>
      <c r="L88" s="339"/>
      <c r="M88" s="340"/>
      <c r="N88" s="167"/>
    </row>
    <row r="89" spans="1:14" s="140" customFormat="1" ht="24" x14ac:dyDescent="0.25">
      <c r="A89" s="190">
        <v>59</v>
      </c>
      <c r="B89" s="182" t="s">
        <v>97</v>
      </c>
      <c r="C89" s="204">
        <v>134.4</v>
      </c>
      <c r="D89" s="275">
        <v>144.5</v>
      </c>
      <c r="E89" s="275">
        <v>1.88</v>
      </c>
      <c r="F89" s="275">
        <f>D89</f>
        <v>144.5</v>
      </c>
      <c r="G89" s="275" t="s">
        <v>41</v>
      </c>
      <c r="H89" s="275" t="s">
        <v>41</v>
      </c>
      <c r="I89" s="275" t="s">
        <v>41</v>
      </c>
      <c r="J89" s="275" t="s">
        <v>41</v>
      </c>
      <c r="K89" s="275" t="s">
        <v>41</v>
      </c>
      <c r="L89" s="339" t="s">
        <v>41</v>
      </c>
      <c r="M89" s="322">
        <v>0.1</v>
      </c>
      <c r="N89" s="167"/>
    </row>
    <row r="90" spans="1:14" s="140" customFormat="1" x14ac:dyDescent="0.25">
      <c r="A90" s="190"/>
      <c r="B90" s="211" t="s">
        <v>98</v>
      </c>
      <c r="C90" s="282"/>
      <c r="D90" s="204"/>
      <c r="E90" s="204"/>
      <c r="F90" s="204"/>
      <c r="G90" s="341"/>
      <c r="H90" s="204"/>
      <c r="I90" s="204"/>
      <c r="J90" s="204"/>
      <c r="K90" s="204"/>
      <c r="L90" s="339"/>
      <c r="M90" s="322"/>
      <c r="N90" s="167"/>
    </row>
    <row r="91" spans="1:14" s="140" customFormat="1" ht="24" x14ac:dyDescent="0.25">
      <c r="A91" s="190">
        <v>60</v>
      </c>
      <c r="B91" s="145" t="s">
        <v>110</v>
      </c>
      <c r="C91" s="209">
        <v>106</v>
      </c>
      <c r="D91" s="342"/>
      <c r="E91" s="275">
        <v>2.8</v>
      </c>
      <c r="F91" s="275" t="s">
        <v>41</v>
      </c>
      <c r="G91" s="275" t="s">
        <v>41</v>
      </c>
      <c r="H91" s="275" t="s">
        <v>41</v>
      </c>
      <c r="I91" s="275" t="s">
        <v>41</v>
      </c>
      <c r="J91" s="275" t="s">
        <v>41</v>
      </c>
      <c r="K91" s="275" t="s">
        <v>41</v>
      </c>
      <c r="L91" s="339" t="s">
        <v>41</v>
      </c>
      <c r="M91" s="322">
        <v>0.08</v>
      </c>
      <c r="N91" s="167"/>
    </row>
    <row r="92" spans="1:14" s="140" customFormat="1" ht="14.1" customHeight="1" x14ac:dyDescent="0.25">
      <c r="A92" s="311"/>
      <c r="B92" s="146" t="s">
        <v>99</v>
      </c>
      <c r="C92" s="343"/>
      <c r="D92" s="204"/>
      <c r="E92" s="204"/>
      <c r="F92" s="204"/>
      <c r="G92" s="341"/>
      <c r="H92" s="204"/>
      <c r="I92" s="204"/>
      <c r="J92" s="204"/>
      <c r="K92" s="204"/>
      <c r="L92" s="344"/>
      <c r="M92" s="322"/>
      <c r="N92" s="167"/>
    </row>
    <row r="93" spans="1:14" s="140" customFormat="1" ht="14.1" customHeight="1" x14ac:dyDescent="0.25">
      <c r="A93" s="285">
        <v>61</v>
      </c>
      <c r="B93" s="145"/>
      <c r="C93" s="345"/>
      <c r="D93" s="346"/>
      <c r="E93" s="347"/>
      <c r="F93" s="347"/>
      <c r="G93" s="275"/>
      <c r="H93" s="275"/>
      <c r="I93" s="47"/>
      <c r="J93" s="275"/>
      <c r="K93" s="275"/>
      <c r="L93" s="275"/>
      <c r="M93" s="336"/>
      <c r="N93" s="167"/>
    </row>
    <row r="94" spans="1:14" s="140" customFormat="1" ht="14.1" customHeight="1" x14ac:dyDescent="0.25">
      <c r="A94" s="285">
        <v>62</v>
      </c>
      <c r="B94" s="145" t="s">
        <v>101</v>
      </c>
      <c r="C94" s="345">
        <v>175</v>
      </c>
      <c r="D94" s="346">
        <v>97.2</v>
      </c>
      <c r="E94" s="347">
        <v>1.66</v>
      </c>
      <c r="F94" s="347">
        <f>D94</f>
        <v>97.2</v>
      </c>
      <c r="G94" s="335"/>
      <c r="H94" s="335"/>
      <c r="I94" s="47"/>
      <c r="J94" s="335"/>
      <c r="K94" s="335"/>
      <c r="L94" s="335"/>
      <c r="M94" s="348">
        <v>0.32</v>
      </c>
      <c r="N94" s="167"/>
    </row>
    <row r="95" spans="1:14" s="140" customFormat="1" ht="14.1" customHeight="1" x14ac:dyDescent="0.25">
      <c r="A95" s="285"/>
      <c r="B95" s="211" t="s">
        <v>35</v>
      </c>
      <c r="C95" s="212"/>
      <c r="D95" s="212"/>
      <c r="E95" s="267">
        <f>E94</f>
        <v>1.66</v>
      </c>
      <c r="F95" s="267"/>
      <c r="G95" s="349"/>
      <c r="H95" s="267">
        <f>H93+H94</f>
        <v>0</v>
      </c>
      <c r="I95" s="267">
        <f>I93+I94</f>
        <v>0</v>
      </c>
      <c r="J95" s="267"/>
      <c r="K95" s="267"/>
      <c r="L95" s="350">
        <f>(L93+L94)/2</f>
        <v>0</v>
      </c>
      <c r="M95" s="299"/>
      <c r="N95" s="167"/>
    </row>
    <row r="96" spans="1:14" ht="14.1" customHeight="1" x14ac:dyDescent="0.25">
      <c r="A96" s="285"/>
      <c r="B96" s="211" t="s">
        <v>102</v>
      </c>
      <c r="C96" s="299"/>
      <c r="D96" s="204"/>
      <c r="E96" s="204"/>
      <c r="F96" s="204"/>
      <c r="G96" s="341"/>
      <c r="H96" s="204"/>
      <c r="I96" s="204"/>
      <c r="J96" s="204"/>
      <c r="K96" s="204"/>
      <c r="L96" s="344"/>
      <c r="M96" s="322"/>
      <c r="N96" s="167"/>
    </row>
    <row r="97" spans="1:15" ht="14.1" customHeight="1" x14ac:dyDescent="0.25">
      <c r="A97" s="285">
        <v>63</v>
      </c>
      <c r="B97" s="177" t="s">
        <v>103</v>
      </c>
      <c r="C97" s="346">
        <v>135</v>
      </c>
      <c r="D97" s="346">
        <v>139.19999999999999</v>
      </c>
      <c r="E97" s="347">
        <v>2.16</v>
      </c>
      <c r="F97" s="347">
        <f>D97</f>
        <v>139.19999999999999</v>
      </c>
      <c r="G97" s="335"/>
      <c r="H97" s="335"/>
      <c r="I97" s="47"/>
      <c r="J97" s="351"/>
      <c r="K97" s="351"/>
      <c r="L97" s="335"/>
      <c r="M97" s="348">
        <v>0.06</v>
      </c>
      <c r="N97" s="167"/>
    </row>
    <row r="98" spans="1:15" x14ac:dyDescent="0.25">
      <c r="A98" s="190"/>
      <c r="B98" s="211" t="s">
        <v>104</v>
      </c>
      <c r="C98" s="282"/>
      <c r="D98" s="204"/>
      <c r="E98" s="204"/>
      <c r="F98" s="347"/>
      <c r="G98" s="204"/>
      <c r="H98" s="204"/>
      <c r="I98" s="204"/>
      <c r="J98" s="204"/>
      <c r="K98" s="204"/>
      <c r="L98" s="344"/>
      <c r="M98" s="352"/>
      <c r="N98" s="167"/>
    </row>
    <row r="99" spans="1:15" ht="14.1" customHeight="1" x14ac:dyDescent="0.25">
      <c r="A99" s="190">
        <v>64</v>
      </c>
      <c r="B99" s="145" t="s">
        <v>105</v>
      </c>
      <c r="C99" s="209">
        <v>37</v>
      </c>
      <c r="D99" s="275">
        <v>120</v>
      </c>
      <c r="E99" s="275">
        <v>1.02</v>
      </c>
      <c r="F99" s="47">
        <f>D99</f>
        <v>120</v>
      </c>
      <c r="G99" s="275" t="s">
        <v>41</v>
      </c>
      <c r="H99" s="275" t="s">
        <v>41</v>
      </c>
      <c r="I99" s="275" t="s">
        <v>41</v>
      </c>
      <c r="J99" s="275" t="s">
        <v>41</v>
      </c>
      <c r="K99" s="275" t="s">
        <v>41</v>
      </c>
      <c r="L99" s="275" t="s">
        <v>41</v>
      </c>
      <c r="M99" s="322">
        <v>0.03</v>
      </c>
      <c r="N99" s="167"/>
      <c r="O99" s="225"/>
    </row>
    <row r="100" spans="1:15" ht="14.1" customHeight="1" x14ac:dyDescent="0.25">
      <c r="A100" s="190"/>
      <c r="B100" s="353" t="s">
        <v>106</v>
      </c>
      <c r="C100" s="229"/>
      <c r="D100" s="47"/>
      <c r="E100" s="215">
        <f>E21+E26+E37+E42+E47+E61+E70+E83+E85+E87</f>
        <v>129.31399999999999</v>
      </c>
      <c r="F100" s="215"/>
      <c r="G100" s="215"/>
      <c r="H100" s="215">
        <f>H21+H26+H37+H42+H47+H61+H70+H83+H85+H87</f>
        <v>9.5317314000002149</v>
      </c>
      <c r="I100" s="215">
        <f>I21+I26+I37+I42+I47+I61+I70+I83+I85+I87</f>
        <v>119.78226859999978</v>
      </c>
      <c r="J100" s="215"/>
      <c r="K100" s="215"/>
      <c r="L100" s="215">
        <f>I100*100/E100</f>
        <v>92.629002737522455</v>
      </c>
      <c r="M100" s="231"/>
      <c r="N100" s="167"/>
    </row>
    <row r="101" spans="1:15" ht="14.1" customHeight="1" x14ac:dyDescent="0.25">
      <c r="A101" s="354"/>
      <c r="B101" s="368" t="s">
        <v>107</v>
      </c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167"/>
    </row>
    <row r="102" spans="1:15" x14ac:dyDescent="0.25">
      <c r="A102" s="355">
        <v>1</v>
      </c>
      <c r="B102" s="178" t="s">
        <v>108</v>
      </c>
      <c r="C102" s="356">
        <v>134</v>
      </c>
      <c r="D102" s="356">
        <v>102.1</v>
      </c>
      <c r="E102" s="356">
        <v>2.41</v>
      </c>
      <c r="F102" s="47">
        <f t="shared" ref="F102:F104" si="34">D102</f>
        <v>102.1</v>
      </c>
      <c r="G102" s="47">
        <v>101.35</v>
      </c>
      <c r="H102" s="47">
        <f>(D102-G102)*10000*C102/1000000</f>
        <v>1.0049999999999999</v>
      </c>
      <c r="I102" s="47">
        <f>E102-H102</f>
        <v>1.4050000000000002</v>
      </c>
      <c r="J102" s="356">
        <v>0.02</v>
      </c>
      <c r="K102" s="356">
        <f>J102</f>
        <v>0.02</v>
      </c>
      <c r="L102" s="222">
        <f t="shared" ref="L102:L104" si="35">I102*100/E102</f>
        <v>58.298755186721998</v>
      </c>
      <c r="M102" s="357"/>
      <c r="N102" s="167"/>
    </row>
    <row r="103" spans="1:15" ht="14.1" customHeight="1" x14ac:dyDescent="0.25">
      <c r="A103" s="210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4"/>
        <v>169.5</v>
      </c>
      <c r="G103" s="47">
        <v>169.23</v>
      </c>
      <c r="H103" s="47">
        <f>(D103-G103)*10000*C103/1000000</f>
        <v>0.91530000000003464</v>
      </c>
      <c r="I103" s="47">
        <f>E103-H103</f>
        <v>3.1446999999999647</v>
      </c>
      <c r="J103" s="191">
        <v>4.2000000000000003E-2</v>
      </c>
      <c r="K103" s="191">
        <f>J103</f>
        <v>4.2000000000000003E-2</v>
      </c>
      <c r="L103" s="222">
        <f t="shared" si="35"/>
        <v>77.455665024629681</v>
      </c>
      <c r="M103" s="185"/>
      <c r="N103" s="167"/>
    </row>
    <row r="104" spans="1:15" ht="14.1" customHeight="1" x14ac:dyDescent="0.25">
      <c r="A104" s="210">
        <v>3</v>
      </c>
      <c r="B104" s="177" t="s">
        <v>109</v>
      </c>
      <c r="C104" s="47">
        <v>40.200000000000003</v>
      </c>
      <c r="D104" s="47">
        <v>180.1</v>
      </c>
      <c r="E104" s="47">
        <v>1</v>
      </c>
      <c r="F104" s="47">
        <f t="shared" si="34"/>
        <v>180.1</v>
      </c>
      <c r="G104" s="47">
        <v>178</v>
      </c>
      <c r="H104" s="47">
        <f>(D104-G104)*10000*C104/1000000</f>
        <v>0.84419999999999762</v>
      </c>
      <c r="I104" s="47">
        <f>E104-H104</f>
        <v>0.15580000000000238</v>
      </c>
      <c r="J104" s="47">
        <v>0</v>
      </c>
      <c r="K104" s="47">
        <v>0</v>
      </c>
      <c r="L104" s="222">
        <f t="shared" si="35"/>
        <v>15.580000000000238</v>
      </c>
      <c r="M104" s="185"/>
      <c r="N104" s="167"/>
    </row>
    <row r="105" spans="1:15" x14ac:dyDescent="0.25">
      <c r="A105" s="358"/>
      <c r="B105" s="359"/>
      <c r="C105" s="215"/>
      <c r="D105" s="215"/>
      <c r="E105" s="215">
        <f>SUM(E102:E104)</f>
        <v>7.47</v>
      </c>
      <c r="F105" s="215"/>
      <c r="G105" s="360"/>
      <c r="H105" s="215">
        <f>SUM(H102:H104)</f>
        <v>2.7645000000000319</v>
      </c>
      <c r="I105" s="215">
        <f>SUM(I102:I104)</f>
        <v>4.7054999999999669</v>
      </c>
      <c r="J105" s="215"/>
      <c r="K105" s="215"/>
      <c r="L105" s="361">
        <f>I105*100/E105</f>
        <v>62.991967871485507</v>
      </c>
      <c r="M105" s="215"/>
      <c r="N105" s="170"/>
    </row>
    <row r="106" spans="1:15" x14ac:dyDescent="0.25">
      <c r="A106" s="362"/>
      <c r="B106" s="363" t="s">
        <v>112</v>
      </c>
      <c r="C106" s="251"/>
      <c r="D106" s="251"/>
      <c r="E106" s="251"/>
      <c r="F106" s="251"/>
      <c r="G106" s="251"/>
      <c r="H106" s="251"/>
      <c r="I106" s="251"/>
      <c r="J106" s="251"/>
      <c r="K106" s="251"/>
      <c r="L106" s="364"/>
      <c r="M106" s="365"/>
      <c r="N106" s="221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2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92" t="s">
        <v>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5" ht="12" customHeight="1" x14ac:dyDescent="0.25">
      <c r="A2" s="1"/>
      <c r="B2" s="392" t="s">
        <v>114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3" spans="1:15" ht="10.5" customHeight="1" x14ac:dyDescent="0.25">
      <c r="A3" s="1"/>
      <c r="B3" s="393" t="str">
        <f>Лист1!B3</f>
        <v>станом на 11 червня 2024р.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</row>
    <row r="4" spans="1:15" ht="12.75" customHeight="1" x14ac:dyDescent="0.25">
      <c r="A4" s="2"/>
      <c r="B4" s="3"/>
      <c r="C4" s="394" t="s">
        <v>2</v>
      </c>
      <c r="D4" s="395"/>
      <c r="E4" s="396"/>
      <c r="F4" s="397" t="s">
        <v>3</v>
      </c>
      <c r="G4" s="398"/>
      <c r="H4" s="399"/>
      <c r="I4" s="399"/>
      <c r="J4" s="399"/>
      <c r="K4" s="400"/>
      <c r="L4" s="388" t="s">
        <v>4</v>
      </c>
      <c r="M4" s="401" t="s">
        <v>5</v>
      </c>
      <c r="N4" s="367"/>
    </row>
    <row r="5" spans="1:15" x14ac:dyDescent="0.25">
      <c r="A5" s="4"/>
      <c r="B5" s="387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88" t="s">
        <v>113</v>
      </c>
      <c r="L5" s="389"/>
      <c r="M5" s="402"/>
      <c r="N5" s="367"/>
    </row>
    <row r="6" spans="1:15" x14ac:dyDescent="0.25">
      <c r="A6" s="4"/>
      <c r="B6" s="387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6" t="s">
        <v>19</v>
      </c>
      <c r="K6" s="389"/>
      <c r="L6" s="389"/>
      <c r="M6" s="402"/>
      <c r="N6" s="367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89"/>
      <c r="L7" s="389"/>
      <c r="M7" s="402"/>
      <c r="N7" s="367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90"/>
      <c r="L8" s="390"/>
      <c r="M8" s="403"/>
      <c r="N8" s="367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5">
        <v>13</v>
      </c>
      <c r="N9" s="166"/>
    </row>
    <row r="10" spans="1:15" ht="11.25" customHeight="1" x14ac:dyDescent="0.25">
      <c r="A10" s="20"/>
      <c r="B10" s="175" t="s">
        <v>24</v>
      </c>
      <c r="C10" s="174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70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176.84</v>
      </c>
      <c r="H11" s="27">
        <f>Лист1!H11</f>
        <v>0.50527039999998924</v>
      </c>
      <c r="I11" s="27">
        <f>E11-H11</f>
        <v>7.7347296000000112</v>
      </c>
      <c r="J11" s="27">
        <f>Лист1!J11</f>
        <v>0.35</v>
      </c>
      <c r="K11" s="27">
        <f>J11</f>
        <v>0.35</v>
      </c>
      <c r="L11" s="28">
        <f t="shared" ref="L11:L20" si="0">I11*100/E11</f>
        <v>93.868077669903045</v>
      </c>
      <c r="M11" s="154">
        <v>0.35</v>
      </c>
      <c r="N11" s="167"/>
      <c r="O11" s="167">
        <f>G11-D11</f>
        <v>-0.15999999999999659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167.42</v>
      </c>
      <c r="H12" s="27">
        <f>Лист1!H12</f>
        <v>9.6000000000015004E-2</v>
      </c>
      <c r="I12" s="27">
        <f t="shared" ref="I12:I20" si="2">E12-H12</f>
        <v>3.3439999999999848</v>
      </c>
      <c r="J12" s="27">
        <f>Лист1!J12</f>
        <v>0.78</v>
      </c>
      <c r="K12" s="27">
        <f t="shared" ref="K12:K20" si="3">J12</f>
        <v>0.78</v>
      </c>
      <c r="L12" s="28">
        <f t="shared" si="0"/>
        <v>97.209302325580964</v>
      </c>
      <c r="M12" s="154">
        <v>0.8</v>
      </c>
      <c r="N12" s="167"/>
      <c r="O12" s="167">
        <f t="shared" ref="O12:O75" si="4">G12-D12</f>
        <v>-8.0000000000012506E-2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164.09</v>
      </c>
      <c r="H13" s="27">
        <f>Лист1!H13</f>
        <v>-0.1980000000000075</v>
      </c>
      <c r="I13" s="27">
        <f t="shared" si="2"/>
        <v>1.6980000000000075</v>
      </c>
      <c r="J13" s="27">
        <f>Лист1!J13</f>
        <v>1.2</v>
      </c>
      <c r="K13" s="27">
        <f>J13</f>
        <v>1.2</v>
      </c>
      <c r="L13" s="28">
        <f t="shared" si="0"/>
        <v>113.2000000000005</v>
      </c>
      <c r="M13" s="154">
        <v>0.95</v>
      </c>
      <c r="N13" s="167"/>
      <c r="O13" s="167">
        <f t="shared" si="4"/>
        <v>9.0000000000003411E-2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157.54</v>
      </c>
      <c r="H14" s="27">
        <f>Лист1!H14</f>
        <v>-0.21536799999995712</v>
      </c>
      <c r="I14" s="27">
        <f t="shared" si="2"/>
        <v>17.175367999999956</v>
      </c>
      <c r="J14" s="27">
        <f>Лист1!J14</f>
        <v>1.5</v>
      </c>
      <c r="K14" s="27">
        <f t="shared" si="3"/>
        <v>1.5</v>
      </c>
      <c r="L14" s="28">
        <f t="shared" si="0"/>
        <v>101.26985849056577</v>
      </c>
      <c r="M14" s="154">
        <v>1.5</v>
      </c>
      <c r="N14" s="167"/>
      <c r="O14" s="167">
        <f t="shared" si="4"/>
        <v>3.9999999999992042E-2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144.41999999999999</v>
      </c>
      <c r="H15" s="27">
        <f>Лист1!H15</f>
        <v>-3.2999999999969984E-2</v>
      </c>
      <c r="I15" s="27">
        <f t="shared" si="2"/>
        <v>2.4529999999999701</v>
      </c>
      <c r="J15" s="27">
        <f>Лист1!J15</f>
        <v>1.5</v>
      </c>
      <c r="K15" s="27">
        <f t="shared" si="3"/>
        <v>1.5</v>
      </c>
      <c r="L15" s="28">
        <f t="shared" si="0"/>
        <v>101.36363636363512</v>
      </c>
      <c r="M15" s="154">
        <v>1.7</v>
      </c>
      <c r="N15" s="167"/>
      <c r="O15" s="167">
        <f t="shared" si="4"/>
        <v>1.999999999998181E-2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142.75</v>
      </c>
      <c r="H16" s="27">
        <f>Лист1!H16</f>
        <v>0</v>
      </c>
      <c r="I16" s="27">
        <f t="shared" si="2"/>
        <v>1.56</v>
      </c>
      <c r="J16" s="27">
        <f>Лист1!J16</f>
        <v>1.5</v>
      </c>
      <c r="K16" s="27">
        <f t="shared" si="3"/>
        <v>1.5</v>
      </c>
      <c r="L16" s="28">
        <f t="shared" si="0"/>
        <v>100</v>
      </c>
      <c r="M16" s="154">
        <v>1.8</v>
      </c>
      <c r="N16" s="167"/>
      <c r="O16" s="167">
        <f t="shared" si="4"/>
        <v>0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131.44999999999999</v>
      </c>
      <c r="H17" s="27">
        <f>Лист1!H17</f>
        <v>0.49050000000001859</v>
      </c>
      <c r="I17" s="27">
        <f t="shared" si="2"/>
        <v>2.7794999999999814</v>
      </c>
      <c r="J17" s="27">
        <f>Лист1!J17</f>
        <v>2.25</v>
      </c>
      <c r="K17" s="27">
        <f t="shared" si="3"/>
        <v>2.25</v>
      </c>
      <c r="L17" s="28">
        <f t="shared" si="0"/>
        <v>84.999999999999446</v>
      </c>
      <c r="M17" s="154">
        <v>2.25</v>
      </c>
      <c r="N17" s="167"/>
      <c r="O17" s="167">
        <f t="shared" si="4"/>
        <v>-0.15000000000000568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127.25</v>
      </c>
      <c r="H18" s="27">
        <f>Лист1!H18</f>
        <v>0.10500000000000398</v>
      </c>
      <c r="I18" s="27">
        <f t="shared" si="2"/>
        <v>1.644999999999996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93.999999999999773</v>
      </c>
      <c r="M18" s="154">
        <v>2.2999999999999998</v>
      </c>
      <c r="N18" s="167"/>
      <c r="O18" s="167">
        <f t="shared" si="4"/>
        <v>-0.15000000000000568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113.78</v>
      </c>
      <c r="H19" s="27">
        <f>Лист1!H19</f>
        <v>0.76560000000002904</v>
      </c>
      <c r="I19" s="27">
        <f t="shared" si="2"/>
        <v>14.93439999999997</v>
      </c>
      <c r="J19" s="27">
        <f>Лист1!J19</f>
        <v>2.6</v>
      </c>
      <c r="K19" s="27">
        <f>J19</f>
        <v>2.6</v>
      </c>
      <c r="L19" s="28">
        <f t="shared" si="0"/>
        <v>95.123566878980711</v>
      </c>
      <c r="M19" s="154">
        <v>2.4500000000000002</v>
      </c>
      <c r="N19" s="167"/>
      <c r="O19" s="167">
        <f t="shared" si="4"/>
        <v>-0.12000000000000455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99.75</v>
      </c>
      <c r="H20" s="27">
        <f>Лист1!H20</f>
        <v>0.10200000000000387</v>
      </c>
      <c r="I20" s="27">
        <f t="shared" si="2"/>
        <v>3.6479999999999961</v>
      </c>
      <c r="J20" s="27">
        <f>Лист1!J20</f>
        <v>2</v>
      </c>
      <c r="K20" s="27">
        <f t="shared" si="3"/>
        <v>2</v>
      </c>
      <c r="L20" s="28">
        <f t="shared" si="0"/>
        <v>97.279999999999902</v>
      </c>
      <c r="M20" s="154">
        <v>2.5</v>
      </c>
      <c r="N20" s="167"/>
      <c r="O20" s="167">
        <f t="shared" si="4"/>
        <v>-6.0000000000002274E-2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1.6180024000001252</v>
      </c>
      <c r="I21" s="38">
        <f>SUM(I11:I20)</f>
        <v>56.971997599999874</v>
      </c>
      <c r="J21" s="37"/>
      <c r="K21" s="37"/>
      <c r="L21" s="181">
        <f>I21*100/E21</f>
        <v>97.238432497012923</v>
      </c>
      <c r="M21" s="155"/>
      <c r="N21" s="167"/>
      <c r="O21" s="167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7"/>
      <c r="O22" s="167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199.3</v>
      </c>
      <c r="H23" s="27">
        <f>Лист1!H23</f>
        <v>0</v>
      </c>
      <c r="I23" s="27">
        <f>E23-H23</f>
        <v>1.4</v>
      </c>
      <c r="J23" s="168">
        <f>Лист1!J23</f>
        <v>4.2000000000000003E-2</v>
      </c>
      <c r="K23" s="171">
        <f>J23</f>
        <v>4.2000000000000003E-2</v>
      </c>
      <c r="L23" s="28">
        <f>I23*100/E23</f>
        <v>100</v>
      </c>
      <c r="M23" s="154">
        <v>0.05</v>
      </c>
      <c r="N23" s="167"/>
      <c r="O23" s="167">
        <f t="shared" si="4"/>
        <v>0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201.5</v>
      </c>
      <c r="H24" s="27">
        <f>Лист1!H24</f>
        <v>0</v>
      </c>
      <c r="I24" s="27">
        <f>E24-H24</f>
        <v>1.52</v>
      </c>
      <c r="J24" s="168">
        <f>Лист1!J24</f>
        <v>0.05</v>
      </c>
      <c r="K24" s="27">
        <f>J24</f>
        <v>0.05</v>
      </c>
      <c r="L24" s="28">
        <f t="shared" ref="L24" si="6">I24*100/E24</f>
        <v>100</v>
      </c>
      <c r="M24" s="154">
        <v>0.05</v>
      </c>
      <c r="N24" s="167"/>
      <c r="O24" s="167">
        <f t="shared" si="4"/>
        <v>0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-1.4</v>
      </c>
      <c r="H25" s="27">
        <f>Лист1!H25</f>
        <v>0.87</v>
      </c>
      <c r="I25" s="27">
        <f>E25-H25</f>
        <v>0.63</v>
      </c>
      <c r="J25" s="168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7"/>
      <c r="O25" s="167">
        <f t="shared" si="4"/>
        <v>-1.4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0.87</v>
      </c>
      <c r="I26" s="51">
        <f>I23+I24+I25</f>
        <v>3.55</v>
      </c>
      <c r="J26" s="51"/>
      <c r="K26" s="51"/>
      <c r="L26" s="181">
        <f>I26*100/E26</f>
        <v>80.31674208144797</v>
      </c>
      <c r="M26" s="156"/>
      <c r="N26" s="167"/>
      <c r="O26" s="167">
        <f t="shared" si="4"/>
        <v>0</v>
      </c>
    </row>
    <row r="27" spans="1:15" s="140" customFormat="1" x14ac:dyDescent="0.25">
      <c r="A27" s="24"/>
      <c r="B27" s="173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7"/>
      <c r="O27" s="167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20">
        <v>72</v>
      </c>
      <c r="D28" s="220">
        <v>214.9</v>
      </c>
      <c r="E28" s="220">
        <v>1.02</v>
      </c>
      <c r="F28" s="220">
        <f t="shared" ref="F28:F31" si="7">D28</f>
        <v>214.9</v>
      </c>
      <c r="G28" s="220" t="s">
        <v>41</v>
      </c>
      <c r="H28" s="220" t="s">
        <v>41</v>
      </c>
      <c r="I28" s="220" t="s">
        <v>41</v>
      </c>
      <c r="J28" s="220" t="s">
        <v>41</v>
      </c>
      <c r="K28" s="220" t="s">
        <v>41</v>
      </c>
      <c r="L28" s="220" t="s">
        <v>41</v>
      </c>
      <c r="M28" s="220">
        <v>0.02</v>
      </c>
      <c r="N28" s="167"/>
      <c r="O28" s="167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20">
        <v>88</v>
      </c>
      <c r="D29" s="220">
        <v>207.8</v>
      </c>
      <c r="E29" s="220">
        <v>1.1000000000000001</v>
      </c>
      <c r="F29" s="220">
        <f t="shared" si="7"/>
        <v>207.8</v>
      </c>
      <c r="G29" s="220" t="s">
        <v>41</v>
      </c>
      <c r="H29" s="220" t="s">
        <v>41</v>
      </c>
      <c r="I29" s="220" t="s">
        <v>41</v>
      </c>
      <c r="J29" s="220" t="s">
        <v>41</v>
      </c>
      <c r="K29" s="220" t="s">
        <v>41</v>
      </c>
      <c r="L29" s="220" t="s">
        <v>41</v>
      </c>
      <c r="M29" s="220">
        <v>0.03</v>
      </c>
      <c r="N29" s="167"/>
      <c r="O29" s="167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191.61</v>
      </c>
      <c r="H30" s="27">
        <f>Лист1!H30</f>
        <v>0</v>
      </c>
      <c r="I30" s="27">
        <f>E30-H30</f>
        <v>1.4</v>
      </c>
      <c r="J30" s="27">
        <f>Лист1!J30</f>
        <v>0.15</v>
      </c>
      <c r="K30" s="27">
        <f>J30</f>
        <v>0.15</v>
      </c>
      <c r="L30" s="28">
        <f>I30*100/E30</f>
        <v>100</v>
      </c>
      <c r="M30" s="154">
        <v>0.15</v>
      </c>
      <c r="N30" s="167"/>
      <c r="O30" s="167">
        <f t="shared" si="4"/>
        <v>0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</v>
      </c>
      <c r="H31" s="27">
        <f>Лист1!H31</f>
        <v>0.30000000000000004</v>
      </c>
      <c r="I31" s="27">
        <f>E31-H31</f>
        <v>1</v>
      </c>
      <c r="J31" s="27">
        <f>Лист1!J31</f>
        <v>0.01</v>
      </c>
      <c r="K31" s="27">
        <f>J31</f>
        <v>0.01</v>
      </c>
      <c r="L31" s="28">
        <f>I31*100/E31</f>
        <v>76.92307692307692</v>
      </c>
      <c r="M31" s="154">
        <v>0.02</v>
      </c>
      <c r="N31" s="167"/>
      <c r="O31" s="167">
        <f t="shared" si="4"/>
        <v>-1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7"/>
      <c r="O32" s="167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182.51</v>
      </c>
      <c r="H33" s="27">
        <f>Лист1!H33</f>
        <v>-2.9999999999972713E-3</v>
      </c>
      <c r="I33" s="27">
        <f>E33-H33</f>
        <v>3.9329999999999976</v>
      </c>
      <c r="J33" s="27">
        <f>Лист1!J33</f>
        <v>0.11</v>
      </c>
      <c r="K33" s="27">
        <f>J33</f>
        <v>0.11</v>
      </c>
      <c r="L33" s="28">
        <f t="shared" ref="L33:L35" si="9">I33*100/E33</f>
        <v>100.07633587786253</v>
      </c>
      <c r="M33" s="154">
        <v>0.21</v>
      </c>
      <c r="N33" s="167"/>
      <c r="O33" s="167">
        <f t="shared" si="4"/>
        <v>9.9999999999909051E-3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192.42</v>
      </c>
      <c r="H34" s="27">
        <f>Лист1!H34</f>
        <v>2.4000000000003751E-2</v>
      </c>
      <c r="I34" s="27">
        <f>E34-H34</f>
        <v>1.0459999999999963</v>
      </c>
      <c r="J34" s="27">
        <f>Лист1!J34</f>
        <v>0.01</v>
      </c>
      <c r="K34" s="27">
        <f>J34</f>
        <v>0.01</v>
      </c>
      <c r="L34" s="28">
        <f t="shared" si="9"/>
        <v>97.757009345794032</v>
      </c>
      <c r="M34" s="154">
        <v>0.01</v>
      </c>
      <c r="N34" s="167"/>
      <c r="O34" s="167">
        <f t="shared" si="4"/>
        <v>-8.0000000000012506E-2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179.14</v>
      </c>
      <c r="H35" s="27">
        <f>Лист1!H35</f>
        <v>-1.1999999999997613E-2</v>
      </c>
      <c r="I35" s="27">
        <f>E35-H35</f>
        <v>1.7619999999999976</v>
      </c>
      <c r="J35" s="27">
        <f>Лист1!J35</f>
        <v>0.15</v>
      </c>
      <c r="K35" s="27">
        <f>J35</f>
        <v>0.15</v>
      </c>
      <c r="L35" s="28">
        <f t="shared" si="9"/>
        <v>100.68571428571416</v>
      </c>
      <c r="M35" s="154">
        <v>0.22</v>
      </c>
      <c r="N35" s="167"/>
      <c r="O35" s="167">
        <f t="shared" si="4"/>
        <v>3.9999999999992042E-2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174.07</v>
      </c>
      <c r="H36" s="27">
        <f>Лист1!H36</f>
        <v>-1.1999999999997613E-2</v>
      </c>
      <c r="I36" s="27">
        <f>E36-H36</f>
        <v>1.0419999999999976</v>
      </c>
      <c r="J36" s="27">
        <f>Лист1!J36</f>
        <v>0.16</v>
      </c>
      <c r="K36" s="65">
        <f>J36</f>
        <v>0.16</v>
      </c>
      <c r="L36" s="28">
        <f>I36*100/E36</f>
        <v>101.16504854368908</v>
      </c>
      <c r="M36" s="154">
        <v>0.26</v>
      </c>
      <c r="N36" s="167"/>
      <c r="O36" s="167">
        <f t="shared" si="4"/>
        <v>3.9999999999992042E-2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0.29700000000001125</v>
      </c>
      <c r="I37" s="38">
        <f>I30+I31+I33+I34+I35+I36</f>
        <v>10.182999999999989</v>
      </c>
      <c r="J37" s="38"/>
      <c r="K37" s="38"/>
      <c r="L37" s="181">
        <f>I37*100/E37</f>
        <v>97.166030534351037</v>
      </c>
      <c r="M37" s="157"/>
      <c r="N37" s="167"/>
      <c r="O37" s="167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7"/>
      <c r="O38" s="167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189.45</v>
      </c>
      <c r="H39" s="27">
        <f>Лист1!H39</f>
        <v>2.8500000000006478E-2</v>
      </c>
      <c r="I39" s="27">
        <f>E39-H39</f>
        <v>1.1614999999999935</v>
      </c>
      <c r="J39" s="27">
        <f>Лист1!J39</f>
        <v>0.03</v>
      </c>
      <c r="K39" s="27">
        <f>J39</f>
        <v>0.03</v>
      </c>
      <c r="L39" s="28">
        <f t="shared" ref="L39:L41" si="11">I39*100/E39</f>
        <v>97.605042016806181</v>
      </c>
      <c r="M39" s="154">
        <v>0.05</v>
      </c>
      <c r="N39" s="167"/>
      <c r="O39" s="167">
        <f t="shared" si="4"/>
        <v>-5.0000000000011369E-2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185.51</v>
      </c>
      <c r="H40" s="27">
        <f>Лист1!H40</f>
        <v>-1.0399999999990542E-2</v>
      </c>
      <c r="I40" s="27">
        <f>E40-H40</f>
        <v>1.8403999999999907</v>
      </c>
      <c r="J40" s="27">
        <f>Лист1!J40</f>
        <v>0.04</v>
      </c>
      <c r="K40" s="27">
        <f>J40</f>
        <v>0.04</v>
      </c>
      <c r="L40" s="28">
        <f t="shared" si="11"/>
        <v>100.56830601092845</v>
      </c>
      <c r="M40" s="154">
        <v>0.06</v>
      </c>
      <c r="N40" s="167"/>
      <c r="O40" s="167">
        <f t="shared" si="4"/>
        <v>9.9999999999909051E-3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180.6</v>
      </c>
      <c r="H41" s="27">
        <f>Лист1!H41</f>
        <v>0</v>
      </c>
      <c r="I41" s="27">
        <f>E41-H41</f>
        <v>1.02</v>
      </c>
      <c r="J41" s="27">
        <f>Лист1!J41</f>
        <v>0.04</v>
      </c>
      <c r="K41" s="65">
        <f>J41</f>
        <v>0.04</v>
      </c>
      <c r="L41" s="28">
        <f t="shared" si="11"/>
        <v>100</v>
      </c>
      <c r="M41" s="154">
        <v>0.06</v>
      </c>
      <c r="N41" s="167"/>
      <c r="O41" s="167">
        <f t="shared" si="4"/>
        <v>0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1.8100000000015937E-2</v>
      </c>
      <c r="I42" s="38">
        <f>SUM(I39:I41)</f>
        <v>4.0218999999999845</v>
      </c>
      <c r="J42" s="38"/>
      <c r="K42" s="38"/>
      <c r="L42" s="181">
        <f>I42*100/E42</f>
        <v>99.551980198019422</v>
      </c>
      <c r="M42" s="157"/>
      <c r="N42" s="167"/>
      <c r="O42" s="167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7"/>
      <c r="O43" s="167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182.15</v>
      </c>
      <c r="H44" s="27">
        <f>Лист1!H44</f>
        <v>0.23344999999999622</v>
      </c>
      <c r="I44" s="27">
        <f>E44-H44</f>
        <v>0.84655000000000391</v>
      </c>
      <c r="J44" s="27">
        <f>Лист1!J44</f>
        <v>0.1</v>
      </c>
      <c r="K44" s="59">
        <f t="shared" ref="K44" si="13">J44</f>
        <v>0.1</v>
      </c>
      <c r="L44" s="28">
        <f t="shared" ref="L44:L46" si="14">I44*100/E44</f>
        <v>78.384259259259608</v>
      </c>
      <c r="M44" s="172">
        <v>0.04</v>
      </c>
      <c r="N44" s="167"/>
      <c r="O44" s="167">
        <f t="shared" si="4"/>
        <v>-0.34999999999999432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176.62</v>
      </c>
      <c r="H45" s="27">
        <f>Лист1!H45</f>
        <v>0.23863999999999716</v>
      </c>
      <c r="I45" s="27">
        <f>E45-H45</f>
        <v>1.1713600000000028</v>
      </c>
      <c r="J45" s="27">
        <f>Лист1!J45</f>
        <v>0.1</v>
      </c>
      <c r="K45" s="59">
        <f>J45</f>
        <v>0.1</v>
      </c>
      <c r="L45" s="28">
        <f t="shared" si="14"/>
        <v>83.07517730496474</v>
      </c>
      <c r="M45" s="172">
        <v>0.05</v>
      </c>
      <c r="N45" s="167"/>
      <c r="O45" s="167">
        <f t="shared" si="4"/>
        <v>-0.37999999999999545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175.16</v>
      </c>
      <c r="H46" s="27">
        <f>Лист1!H46</f>
        <v>5.0400000000001909E-2</v>
      </c>
      <c r="I46" s="27">
        <f>E46-H46</f>
        <v>1.1195999999999979</v>
      </c>
      <c r="J46" s="27">
        <f>Лист1!J46</f>
        <v>0.1</v>
      </c>
      <c r="K46" s="59">
        <f>J46</f>
        <v>0.1</v>
      </c>
      <c r="L46" s="28">
        <f t="shared" si="14"/>
        <v>95.692307692307523</v>
      </c>
      <c r="M46" s="172">
        <v>0.06</v>
      </c>
      <c r="N46" s="167"/>
      <c r="O46" s="167">
        <f t="shared" si="4"/>
        <v>-9.0000000000003411E-2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0.52248999999999524</v>
      </c>
      <c r="I47" s="73">
        <f>SUM(I44:I46)</f>
        <v>3.1375100000000047</v>
      </c>
      <c r="J47" s="38"/>
      <c r="K47" s="76"/>
      <c r="L47" s="181">
        <f>I47*100/E47</f>
        <v>85.724316939890841</v>
      </c>
      <c r="M47" s="77"/>
      <c r="N47" s="167"/>
      <c r="O47" s="167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7"/>
      <c r="O48" s="167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7"/>
      <c r="O49" s="167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212.18</v>
      </c>
      <c r="H50" s="27">
        <f>Лист1!H50</f>
        <v>0.5</v>
      </c>
      <c r="I50" s="27">
        <f>E50-H50</f>
        <v>1.9700000000000002</v>
      </c>
      <c r="J50" s="27">
        <f>Лист1!J50</f>
        <v>0.1</v>
      </c>
      <c r="K50" s="27">
        <f t="shared" ref="K50:K52" si="16">J50</f>
        <v>0.1</v>
      </c>
      <c r="L50" s="28">
        <f t="shared" ref="L50:L60" si="17">I50*100/E50</f>
        <v>79.757085020242926</v>
      </c>
      <c r="M50" s="154">
        <v>0.1</v>
      </c>
      <c r="N50" s="167"/>
      <c r="O50" s="167">
        <f t="shared" si="4"/>
        <v>-0.31999999999999318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195.44</v>
      </c>
      <c r="H51" s="27">
        <f>Лист1!H51</f>
        <v>0.03</v>
      </c>
      <c r="I51" s="27">
        <f t="shared" ref="I51:I60" si="18">E51-H51</f>
        <v>1.27</v>
      </c>
      <c r="J51" s="27">
        <f>Лист1!J51</f>
        <v>0.15</v>
      </c>
      <c r="K51" s="27">
        <f>J51</f>
        <v>0.15</v>
      </c>
      <c r="L51" s="28">
        <f t="shared" si="17"/>
        <v>97.692307692307693</v>
      </c>
      <c r="M51" s="154">
        <v>0.15</v>
      </c>
      <c r="N51" s="167"/>
      <c r="O51" s="167">
        <f t="shared" si="4"/>
        <v>-6.0000000000002274E-2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191.64</v>
      </c>
      <c r="H52" s="27">
        <f>Лист1!H52</f>
        <v>0.08</v>
      </c>
      <c r="I52" s="27">
        <f t="shared" si="18"/>
        <v>1.66</v>
      </c>
      <c r="J52" s="27">
        <f>Лист1!J52</f>
        <v>0.15</v>
      </c>
      <c r="K52" s="27">
        <f t="shared" si="16"/>
        <v>0.15</v>
      </c>
      <c r="L52" s="28">
        <f t="shared" si="17"/>
        <v>95.402298850574709</v>
      </c>
      <c r="M52" s="154">
        <v>0.15</v>
      </c>
      <c r="N52" s="167"/>
      <c r="O52" s="167">
        <f t="shared" si="4"/>
        <v>-6.0000000000002274E-2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189.46</v>
      </c>
      <c r="H53" s="27">
        <f>Лист1!H53</f>
        <v>7.0000000000000007E-2</v>
      </c>
      <c r="I53" s="27">
        <f t="shared" si="18"/>
        <v>1.8599999999999999</v>
      </c>
      <c r="J53" s="27">
        <f>Лист1!J53</f>
        <v>0.2</v>
      </c>
      <c r="K53" s="27">
        <f>J53</f>
        <v>0.2</v>
      </c>
      <c r="L53" s="28">
        <f t="shared" si="17"/>
        <v>96.373056994818654</v>
      </c>
      <c r="M53" s="154">
        <v>0.2</v>
      </c>
      <c r="N53" s="167"/>
      <c r="O53" s="167">
        <f t="shared" si="4"/>
        <v>-3.9999999999992042E-2</v>
      </c>
    </row>
    <row r="54" spans="1:15" s="140" customFormat="1" ht="14.1" customHeight="1" x14ac:dyDescent="0.25">
      <c r="A54" s="187">
        <v>1</v>
      </c>
      <c r="B54" s="188">
        <v>2</v>
      </c>
      <c r="C54" s="188">
        <v>3</v>
      </c>
      <c r="D54" s="188">
        <v>4</v>
      </c>
      <c r="E54" s="188">
        <v>5</v>
      </c>
      <c r="F54" s="188">
        <v>6</v>
      </c>
      <c r="G54" s="188">
        <v>7</v>
      </c>
      <c r="H54" s="188">
        <v>8</v>
      </c>
      <c r="I54" s="188">
        <v>9</v>
      </c>
      <c r="J54" s="188">
        <v>10</v>
      </c>
      <c r="K54" s="188">
        <v>11</v>
      </c>
      <c r="L54" s="188">
        <v>12</v>
      </c>
      <c r="M54" s="188">
        <v>13</v>
      </c>
      <c r="N54" s="167"/>
      <c r="O54" s="167">
        <f t="shared" si="4"/>
        <v>3</v>
      </c>
    </row>
    <row r="55" spans="1:15" s="140" customFormat="1" ht="14.1" customHeight="1" x14ac:dyDescent="0.25">
      <c r="A55" s="123">
        <v>33</v>
      </c>
      <c r="B55" s="169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185.62</v>
      </c>
      <c r="H55" s="59">
        <f>Лист1!H54</f>
        <v>0.19</v>
      </c>
      <c r="I55" s="59">
        <f t="shared" si="18"/>
        <v>0.88000000000000012</v>
      </c>
      <c r="J55" s="59">
        <f>Лист1!J54</f>
        <v>0.3</v>
      </c>
      <c r="K55" s="59">
        <f t="shared" ref="K55:K60" si="20">J55</f>
        <v>0.3</v>
      </c>
      <c r="L55" s="179">
        <f t="shared" si="17"/>
        <v>82.242990654205613</v>
      </c>
      <c r="M55" s="180">
        <v>0.25</v>
      </c>
      <c r="N55" s="167"/>
      <c r="O55" s="167">
        <f t="shared" si="4"/>
        <v>-0.37999999999999545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182.35</v>
      </c>
      <c r="H56" s="27">
        <f>Лист1!H56</f>
        <v>0.05</v>
      </c>
      <c r="I56" s="27">
        <f t="shared" si="18"/>
        <v>1.42</v>
      </c>
      <c r="J56" s="27">
        <f>Лист1!J56</f>
        <v>0.3</v>
      </c>
      <c r="K56" s="27">
        <f>J56</f>
        <v>0.3</v>
      </c>
      <c r="L56" s="28">
        <f t="shared" si="17"/>
        <v>96.598639455782319</v>
      </c>
      <c r="M56" s="154">
        <v>0.3</v>
      </c>
      <c r="N56" s="167"/>
      <c r="O56" s="167">
        <f t="shared" si="4"/>
        <v>-5.0000000000011369E-2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173.01</v>
      </c>
      <c r="H57" s="27">
        <f>Лист1!H57</f>
        <v>-5.7999999999947252E-3</v>
      </c>
      <c r="I57" s="27">
        <f t="shared" si="18"/>
        <v>1.1357999999999946</v>
      </c>
      <c r="J57" s="27">
        <f>Лист1!J57</f>
        <v>0.3</v>
      </c>
      <c r="K57" s="27">
        <f>J57</f>
        <v>0.3</v>
      </c>
      <c r="L57" s="28">
        <f t="shared" si="17"/>
        <v>100.51327433628272</v>
      </c>
      <c r="M57" s="154">
        <v>0.35</v>
      </c>
      <c r="N57" s="167"/>
      <c r="O57" s="167">
        <f t="shared" si="4"/>
        <v>9.9999999999909051E-3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169.1</v>
      </c>
      <c r="H58" s="27">
        <f>Лист1!H58</f>
        <v>-6.7999999999996133E-2</v>
      </c>
      <c r="I58" s="27">
        <f t="shared" si="18"/>
        <v>1.267999999999996</v>
      </c>
      <c r="J58" s="27">
        <f>Лист1!J58</f>
        <v>0.3</v>
      </c>
      <c r="K58" s="27">
        <f t="shared" si="20"/>
        <v>0.3</v>
      </c>
      <c r="L58" s="28">
        <f t="shared" si="17"/>
        <v>105.66666666666633</v>
      </c>
      <c r="M58" s="154">
        <v>0.4</v>
      </c>
      <c r="N58" s="167"/>
      <c r="O58" s="167">
        <f t="shared" si="4"/>
        <v>9.9999999999994316E-2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163.03</v>
      </c>
      <c r="H59" s="27">
        <f>Лист1!H59</f>
        <v>-3.0600000000001161E-2</v>
      </c>
      <c r="I59" s="27">
        <f t="shared" si="18"/>
        <v>2.5306000000000011</v>
      </c>
      <c r="J59" s="27">
        <f>Лист1!J59</f>
        <v>0.3</v>
      </c>
      <c r="K59" s="27">
        <f t="shared" si="20"/>
        <v>0.3</v>
      </c>
      <c r="L59" s="28">
        <f t="shared" si="17"/>
        <v>101.22400000000005</v>
      </c>
      <c r="M59" s="154">
        <v>0.45</v>
      </c>
      <c r="N59" s="167"/>
      <c r="O59" s="167">
        <f t="shared" si="4"/>
        <v>3.0000000000001137E-2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160.4</v>
      </c>
      <c r="H60" s="27">
        <f>Лист1!H60</f>
        <v>-0.23400000000000887</v>
      </c>
      <c r="I60" s="27">
        <f t="shared" si="18"/>
        <v>1.5140000000000089</v>
      </c>
      <c r="J60" s="27">
        <f>Лист1!J60</f>
        <v>0.4</v>
      </c>
      <c r="K60" s="65">
        <f t="shared" si="20"/>
        <v>0.4</v>
      </c>
      <c r="L60" s="28">
        <f t="shared" si="17"/>
        <v>118.2812500000007</v>
      </c>
      <c r="M60" s="154">
        <v>0.5</v>
      </c>
      <c r="N60" s="167"/>
      <c r="O60" s="167">
        <f t="shared" si="4"/>
        <v>0.30000000000001137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0.58159999999999901</v>
      </c>
      <c r="I61" s="38">
        <f>I50+I51+I52+I53+I55+I56+I57+I58+I59+I60</f>
        <v>15.508399999999998</v>
      </c>
      <c r="J61" s="38"/>
      <c r="K61" s="90"/>
      <c r="L61" s="181">
        <f>I61*100/E61</f>
        <v>91.225882352941156</v>
      </c>
      <c r="M61" s="158"/>
      <c r="N61" s="167"/>
      <c r="O61" s="167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7"/>
      <c r="O62" s="167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217.87</v>
      </c>
      <c r="H63" s="27">
        <f>Лист1!H63</f>
        <v>2.2029000000000836E-2</v>
      </c>
      <c r="I63" s="27">
        <f>E63-H63</f>
        <v>1.0979709999999994</v>
      </c>
      <c r="J63" s="27">
        <f>Лист1!J63</f>
        <v>0.06</v>
      </c>
      <c r="K63" s="27">
        <f>J63</f>
        <v>0.06</v>
      </c>
      <c r="L63" s="28">
        <f t="shared" ref="L63:L68" si="22">I63*100/E63</f>
        <v>98.033124999999941</v>
      </c>
      <c r="M63" s="154">
        <v>0.01</v>
      </c>
      <c r="N63" s="167"/>
      <c r="O63" s="167">
        <f t="shared" si="4"/>
        <v>-3.0000000000001137E-2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211.43</v>
      </c>
      <c r="H64" s="27">
        <f>Лист1!H64</f>
        <v>7.0000000000000007E-2</v>
      </c>
      <c r="I64" s="27">
        <f>E64-H64</f>
        <v>2.14</v>
      </c>
      <c r="J64" s="27">
        <f>Лист1!J64</f>
        <v>7.0000000000000007E-2</v>
      </c>
      <c r="K64" s="27">
        <f>J64</f>
        <v>7.0000000000000007E-2</v>
      </c>
      <c r="L64" s="28">
        <f t="shared" si="22"/>
        <v>96.832579185520359</v>
      </c>
      <c r="M64" s="154">
        <v>0.04</v>
      </c>
      <c r="N64" s="167"/>
      <c r="O64" s="167">
        <f t="shared" si="4"/>
        <v>-6.9999999999993179E-2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189.14</v>
      </c>
      <c r="H65" s="27">
        <f>Лист1!H65</f>
        <v>0.06</v>
      </c>
      <c r="I65" s="27">
        <f>E65-H65</f>
        <v>1.52</v>
      </c>
      <c r="J65" s="27">
        <f>Лист1!J65</f>
        <v>0.08</v>
      </c>
      <c r="K65" s="27">
        <f>J65</f>
        <v>0.08</v>
      </c>
      <c r="L65" s="28">
        <f t="shared" si="22"/>
        <v>96.202531645569621</v>
      </c>
      <c r="M65" s="154">
        <v>0.06</v>
      </c>
      <c r="N65" s="167"/>
      <c r="O65" s="167">
        <f t="shared" si="4"/>
        <v>-6.0000000000002274E-2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184.42</v>
      </c>
      <c r="H66" s="27">
        <f>Лист1!H66</f>
        <v>0.08</v>
      </c>
      <c r="I66" s="27">
        <f>E66-H66</f>
        <v>1.3499999999999999</v>
      </c>
      <c r="J66" s="27">
        <f>Лист1!J66</f>
        <v>7.0000000000000007E-2</v>
      </c>
      <c r="K66" s="27">
        <f>J66</f>
        <v>7.0000000000000007E-2</v>
      </c>
      <c r="L66" s="28">
        <f t="shared" si="22"/>
        <v>94.405594405594414</v>
      </c>
      <c r="M66" s="154">
        <v>7.0000000000000007E-2</v>
      </c>
      <c r="N66" s="167"/>
      <c r="O66" s="167">
        <f t="shared" si="4"/>
        <v>-8.0000000000012506E-2</v>
      </c>
    </row>
    <row r="67" spans="1:15" s="140" customFormat="1" ht="14.1" customHeight="1" x14ac:dyDescent="0.25">
      <c r="A67" s="24">
        <v>43</v>
      </c>
      <c r="B67" s="169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7"/>
      <c r="O67" s="167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97.99</v>
      </c>
      <c r="H68" s="27">
        <f>Лист1!H68</f>
        <v>-2.4959999999995035E-2</v>
      </c>
      <c r="I68" s="27">
        <f>E68-H68</f>
        <v>2.5249599999999952</v>
      </c>
      <c r="J68" s="27">
        <f>Лист1!J68</f>
        <v>0.15</v>
      </c>
      <c r="K68" s="27">
        <f>J68</f>
        <v>0.15</v>
      </c>
      <c r="L68" s="28">
        <f t="shared" si="22"/>
        <v>100.9983999999998</v>
      </c>
      <c r="M68" s="154">
        <v>0.15</v>
      </c>
      <c r="N68" s="167"/>
      <c r="O68" s="167">
        <f t="shared" si="4"/>
        <v>1.9999999999996021E-2</v>
      </c>
    </row>
    <row r="69" spans="1:15" s="140" customFormat="1" ht="14.1" customHeight="1" x14ac:dyDescent="0.25">
      <c r="A69" s="24">
        <v>45</v>
      </c>
      <c r="B69" s="169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160.76</v>
      </c>
      <c r="H69" s="27">
        <f>Лист1!H69</f>
        <v>0.70000000000001716</v>
      </c>
      <c r="I69" s="27">
        <f>E69-H69</f>
        <v>1.899999999999983</v>
      </c>
      <c r="J69" s="27">
        <f>Лист1!J69</f>
        <v>0</v>
      </c>
      <c r="K69" s="27">
        <f t="shared" ref="K69" si="23">J69</f>
        <v>0</v>
      </c>
      <c r="L69" s="28">
        <f>I69*100/E69</f>
        <v>73.076923076922412</v>
      </c>
      <c r="M69" s="154">
        <v>0.16</v>
      </c>
      <c r="N69" s="167"/>
      <c r="O69" s="167">
        <f t="shared" si="4"/>
        <v>-0.70000000000001705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0.907069000000023</v>
      </c>
      <c r="I70" s="38">
        <f>I63+I64+I65+I66+I68+I69</f>
        <v>10.532930999999977</v>
      </c>
      <c r="J70" s="38"/>
      <c r="K70" s="38"/>
      <c r="L70" s="181">
        <f>I70*100/E70</f>
        <v>80.159292237442742</v>
      </c>
      <c r="M70" s="157"/>
      <c r="N70" s="167"/>
      <c r="O70" s="167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7"/>
      <c r="O71" s="167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7"/>
      <c r="O72" s="167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168.44</v>
      </c>
      <c r="H73" s="27">
        <f>Лист1!H73</f>
        <v>0.79200000000003001</v>
      </c>
      <c r="I73" s="27">
        <f t="shared" si="25"/>
        <v>4.0079999999999698</v>
      </c>
      <c r="J73" s="27">
        <f>Лист1!J73</f>
        <v>0</v>
      </c>
      <c r="K73" s="27">
        <f>J73</f>
        <v>0</v>
      </c>
      <c r="L73" s="28">
        <f t="shared" ref="L73:L82" si="26">I73*100/E73</f>
        <v>83.499999999999375</v>
      </c>
      <c r="M73" s="154">
        <v>7.0000000000000007E-2</v>
      </c>
      <c r="N73" s="167"/>
      <c r="O73" s="167">
        <f t="shared" si="4"/>
        <v>-0.36000000000001364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158.6</v>
      </c>
      <c r="H74" s="27">
        <f>Лист1!H74</f>
        <v>0.36800000000000521</v>
      </c>
      <c r="I74" s="27">
        <f t="shared" si="25"/>
        <v>0.91199999999999481</v>
      </c>
      <c r="J74" s="27">
        <f>Лист1!J74</f>
        <v>0.06</v>
      </c>
      <c r="K74" s="142">
        <v>0.06</v>
      </c>
      <c r="L74" s="28">
        <f t="shared" si="26"/>
        <v>71.249999999999588</v>
      </c>
      <c r="M74" s="154">
        <v>0.1</v>
      </c>
      <c r="N74" s="167"/>
      <c r="O74" s="167">
        <f t="shared" si="4"/>
        <v>-0.40000000000000568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157.55000000000001</v>
      </c>
      <c r="H75" s="27">
        <f>Лист1!H75</f>
        <v>0.46500000000000002</v>
      </c>
      <c r="I75" s="27">
        <f t="shared" si="25"/>
        <v>0.55499999999999994</v>
      </c>
      <c r="J75" s="27">
        <f>Лист1!J75</f>
        <v>7.0000000000000007E-2</v>
      </c>
      <c r="K75" s="142">
        <v>7.0000000000000007E-2</v>
      </c>
      <c r="L75" s="28">
        <f t="shared" si="26"/>
        <v>54.411764705882348</v>
      </c>
      <c r="M75" s="154">
        <v>0.1</v>
      </c>
      <c r="N75" s="167"/>
      <c r="O75" s="167">
        <f t="shared" si="4"/>
        <v>-0.75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155.72999999999999</v>
      </c>
      <c r="H76" s="27">
        <f>Лист1!H76</f>
        <v>0.73920000000000974</v>
      </c>
      <c r="I76" s="27">
        <f t="shared" si="25"/>
        <v>0.62079999999999036</v>
      </c>
      <c r="J76" s="27">
        <f>Лист1!J76</f>
        <v>0.09</v>
      </c>
      <c r="K76" s="142">
        <v>0.09</v>
      </c>
      <c r="L76" s="28">
        <f t="shared" si="26"/>
        <v>45.647058823528702</v>
      </c>
      <c r="M76" s="154">
        <v>0.11</v>
      </c>
      <c r="N76" s="167"/>
      <c r="O76" s="167">
        <f t="shared" ref="O76:O105" si="27">G76-D76</f>
        <v>-0.77000000000001023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156.01</v>
      </c>
      <c r="H77" s="27">
        <f>Лист1!H77</f>
        <v>0.12539999999999851</v>
      </c>
      <c r="I77" s="27">
        <f t="shared" si="25"/>
        <v>0.87460000000000149</v>
      </c>
      <c r="J77" s="27">
        <f>Лист1!J77</f>
        <v>0.09</v>
      </c>
      <c r="K77" s="142">
        <v>0.09</v>
      </c>
      <c r="L77" s="28">
        <f t="shared" si="26"/>
        <v>87.46000000000015</v>
      </c>
      <c r="M77" s="154">
        <v>0.11</v>
      </c>
      <c r="N77" s="167"/>
      <c r="O77" s="167">
        <f t="shared" si="27"/>
        <v>-0.18999999999999773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7"/>
      <c r="O78" s="167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154.19999999999999</v>
      </c>
      <c r="H79" s="27">
        <f>Лист1!H79</f>
        <v>0</v>
      </c>
      <c r="I79" s="27">
        <f t="shared" si="25"/>
        <v>1.02</v>
      </c>
      <c r="J79" s="27">
        <f>Лист1!J79</f>
        <v>0.11</v>
      </c>
      <c r="K79" s="142">
        <v>0.11</v>
      </c>
      <c r="L79" s="28">
        <f t="shared" si="26"/>
        <v>100</v>
      </c>
      <c r="M79" s="154">
        <v>0.13</v>
      </c>
      <c r="N79" s="167"/>
      <c r="O79" s="167">
        <f t="shared" si="27"/>
        <v>0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158.62</v>
      </c>
      <c r="H80" s="27">
        <f>Лист1!H80</f>
        <v>0.27540000000001041</v>
      </c>
      <c r="I80" s="27">
        <f t="shared" si="25"/>
        <v>3.3645999999999896</v>
      </c>
      <c r="J80" s="27">
        <f>Лист1!J80</f>
        <v>8.9999999999999993E-3</v>
      </c>
      <c r="K80" s="27">
        <v>0.01</v>
      </c>
      <c r="L80" s="28">
        <f t="shared" si="26"/>
        <v>92.434065934065643</v>
      </c>
      <c r="M80" s="154">
        <v>0.09</v>
      </c>
      <c r="N80" s="167"/>
      <c r="O80" s="167">
        <f t="shared" si="27"/>
        <v>-0.18000000000000682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158.81</v>
      </c>
      <c r="H81" s="27">
        <f>Лист1!H81</f>
        <v>0.13109999999999844</v>
      </c>
      <c r="I81" s="27">
        <f t="shared" si="25"/>
        <v>0.88890000000000158</v>
      </c>
      <c r="J81" s="27">
        <f>Лист1!J81</f>
        <v>1.2E-2</v>
      </c>
      <c r="K81" s="27">
        <v>1.2E-2</v>
      </c>
      <c r="L81" s="28">
        <f t="shared" si="26"/>
        <v>87.147058823529562</v>
      </c>
      <c r="M81" s="154">
        <v>0.08</v>
      </c>
      <c r="N81" s="167"/>
      <c r="O81" s="167">
        <f t="shared" si="27"/>
        <v>-0.18999999999999773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160.32</v>
      </c>
      <c r="H82" s="27">
        <f>Лист1!H82</f>
        <v>0.11160000000000424</v>
      </c>
      <c r="I82" s="27">
        <f t="shared" si="25"/>
        <v>1.258399999999996</v>
      </c>
      <c r="J82" s="27">
        <f>Лист1!J82</f>
        <v>1.6E-2</v>
      </c>
      <c r="K82" s="27">
        <v>1.6E-2</v>
      </c>
      <c r="L82" s="28">
        <f t="shared" si="26"/>
        <v>91.854014598539834</v>
      </c>
      <c r="M82" s="154">
        <v>0.08</v>
      </c>
      <c r="N82" s="167"/>
      <c r="O82" s="167">
        <f t="shared" si="27"/>
        <v>-0.18000000000000682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3.6517000000000466</v>
      </c>
      <c r="I83" s="38">
        <f>SUM(I73:I82)</f>
        <v>14.068299999999955</v>
      </c>
      <c r="J83" s="109"/>
      <c r="K83" s="74"/>
      <c r="L83" s="181">
        <f>I83*100/E83</f>
        <v>79.392212189616004</v>
      </c>
      <c r="M83" s="157"/>
      <c r="N83" s="167"/>
      <c r="O83" s="167">
        <f t="shared" si="27"/>
        <v>0</v>
      </c>
    </row>
    <row r="84" spans="1:15" s="140" customFormat="1" ht="14.1" customHeight="1" x14ac:dyDescent="0.25">
      <c r="A84" s="24"/>
      <c r="B84" s="175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7"/>
      <c r="O84" s="167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150.53</v>
      </c>
      <c r="H85" s="27">
        <f>Лист1!H85</f>
        <v>1.0657699999999994</v>
      </c>
      <c r="I85" s="27">
        <f>E85-H85</f>
        <v>0.35423000000000049</v>
      </c>
      <c r="J85" s="48">
        <f>Лист1!J85</f>
        <v>0</v>
      </c>
      <c r="K85" s="48">
        <f t="shared" ref="K85" si="28">J85</f>
        <v>0</v>
      </c>
      <c r="L85" s="28">
        <f>I85*100/E85</f>
        <v>24.945774647887362</v>
      </c>
      <c r="M85" s="159">
        <v>0.05</v>
      </c>
      <c r="N85" s="167"/>
      <c r="O85" s="167">
        <f t="shared" si="27"/>
        <v>-1.9699999999999989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7"/>
      <c r="O86" s="167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160</v>
      </c>
      <c r="H87" s="27">
        <f>Лист1!H87</f>
        <v>0</v>
      </c>
      <c r="I87" s="27">
        <f>E87-H87</f>
        <v>1.45</v>
      </c>
      <c r="J87" s="48">
        <f>Лист1!J87</f>
        <v>0.01</v>
      </c>
      <c r="K87" s="143">
        <f>J87</f>
        <v>0.01</v>
      </c>
      <c r="L87" s="28">
        <f>I87*100/E87</f>
        <v>100</v>
      </c>
      <c r="M87" s="160">
        <v>0.01</v>
      </c>
      <c r="N87" s="167"/>
      <c r="O87" s="167">
        <f t="shared" si="27"/>
        <v>0</v>
      </c>
    </row>
    <row r="88" spans="1:15" s="140" customFormat="1" ht="14.1" customHeight="1" x14ac:dyDescent="0.25">
      <c r="A88" s="24"/>
      <c r="B88" s="175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7"/>
      <c r="O88" s="167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7"/>
      <c r="O89" s="167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7"/>
      <c r="O90" s="167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7"/>
      <c r="O91" s="167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7"/>
      <c r="O92" s="167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9"/>
      <c r="K93" s="189"/>
      <c r="L93" s="28"/>
      <c r="M93" s="160"/>
      <c r="N93" s="167"/>
      <c r="O93" s="167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97.2</v>
      </c>
      <c r="H94" s="150">
        <v>0</v>
      </c>
      <c r="I94" s="27">
        <f t="shared" ref="I94" si="30">E94-H94</f>
        <v>1.66</v>
      </c>
      <c r="J94" s="150">
        <v>8.5000000000000006E-2</v>
      </c>
      <c r="K94" s="150">
        <f>J94</f>
        <v>8.5000000000000006E-2</v>
      </c>
      <c r="L94" s="28">
        <f>I94*100/E94</f>
        <v>100</v>
      </c>
      <c r="M94" s="162">
        <v>0.32</v>
      </c>
      <c r="N94" s="167"/>
      <c r="O94" s="167">
        <f t="shared" si="27"/>
        <v>0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0</v>
      </c>
      <c r="I95" s="36">
        <f>I93+I94</f>
        <v>1.66</v>
      </c>
      <c r="J95" s="36"/>
      <c r="K95" s="36"/>
      <c r="L95" s="181">
        <f>I95*100/E95</f>
        <v>100</v>
      </c>
      <c r="M95" s="79"/>
      <c r="N95" s="167"/>
      <c r="O95" s="167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7"/>
      <c r="O96" s="167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139.19999999999999</v>
      </c>
      <c r="H97" s="150">
        <v>0</v>
      </c>
      <c r="I97" s="27">
        <f t="shared" ref="I97" si="31">E97-H97</f>
        <v>2.16</v>
      </c>
      <c r="J97" s="150">
        <v>3.0000000000000001E-3</v>
      </c>
      <c r="K97" s="150">
        <f>J97</f>
        <v>3.0000000000000001E-3</v>
      </c>
      <c r="L97" s="228">
        <v>100</v>
      </c>
      <c r="M97" s="162">
        <v>0.06</v>
      </c>
      <c r="N97" s="167"/>
      <c r="O97" s="167">
        <f t="shared" si="27"/>
        <v>0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3"/>
      <c r="N98" s="167"/>
      <c r="O98" s="167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7"/>
      <c r="O99" s="167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9"/>
      <c r="D100" s="47"/>
      <c r="E100" s="215">
        <f>E21+E26+E37+E42+E47+E61+E70+E83+E85+E87+E95+E97</f>
        <v>135.73999999999998</v>
      </c>
      <c r="F100" s="215"/>
      <c r="G100" s="215"/>
      <c r="H100" s="215">
        <f>H21+H26+H37+H42+H47+H61+H70+H83+H85+H87+H95+H97</f>
        <v>9.5317314000002149</v>
      </c>
      <c r="I100" s="215">
        <f>I21+I26+I37+I42+I47+I61+I70+I83+I85+I87+I95+I97</f>
        <v>123.59826859999977</v>
      </c>
      <c r="J100" s="215"/>
      <c r="K100" s="215"/>
      <c r="L100" s="230">
        <f>I100*100/E100</f>
        <v>91.055155886252976</v>
      </c>
      <c r="M100" s="231"/>
      <c r="N100" s="167"/>
      <c r="O100" s="167">
        <f t="shared" si="27"/>
        <v>0</v>
      </c>
    </row>
    <row r="101" spans="1:15" s="140" customFormat="1" ht="14.1" customHeight="1" x14ac:dyDescent="0.25">
      <c r="A101" s="131"/>
      <c r="B101" s="391" t="s">
        <v>107</v>
      </c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167"/>
      <c r="O101" s="167">
        <f t="shared" si="27"/>
        <v>0</v>
      </c>
    </row>
    <row r="102" spans="1:15" s="140" customFormat="1" ht="14.1" customHeight="1" x14ac:dyDescent="0.25">
      <c r="A102" s="132">
        <v>1</v>
      </c>
      <c r="B102" s="178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2">D102</f>
        <v>102.1</v>
      </c>
      <c r="G102" s="27">
        <f>Лист1!G102</f>
        <v>101.35</v>
      </c>
      <c r="H102" s="27">
        <f>Лист1!H102</f>
        <v>1.0049999999999999</v>
      </c>
      <c r="I102" s="27">
        <f>E102-H102</f>
        <v>1.4050000000000002</v>
      </c>
      <c r="J102" s="133">
        <f>Лист1!J102</f>
        <v>0.02</v>
      </c>
      <c r="K102" s="133">
        <f>J102</f>
        <v>0.02</v>
      </c>
      <c r="L102" s="28">
        <f t="shared" ref="L102:L104" si="33">I102*100/E102</f>
        <v>58.298755186721998</v>
      </c>
      <c r="M102" s="164"/>
      <c r="N102" s="167"/>
      <c r="O102" s="167">
        <f t="shared" si="27"/>
        <v>-0.75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2"/>
        <v>169.5</v>
      </c>
      <c r="G103" s="27">
        <f>Лист1!G103</f>
        <v>169.23</v>
      </c>
      <c r="H103" s="27">
        <f>Лист1!H103</f>
        <v>0.91530000000003464</v>
      </c>
      <c r="I103" s="27">
        <f>E103-H103</f>
        <v>3.1446999999999647</v>
      </c>
      <c r="J103" s="133">
        <f>Лист1!J103</f>
        <v>4.2000000000000003E-2</v>
      </c>
      <c r="K103" s="27">
        <f>J103</f>
        <v>4.2000000000000003E-2</v>
      </c>
      <c r="L103" s="28">
        <f t="shared" si="33"/>
        <v>77.455665024629681</v>
      </c>
      <c r="M103" s="154"/>
      <c r="N103" s="167"/>
      <c r="O103" s="167">
        <f t="shared" si="27"/>
        <v>-0.27000000000001023</v>
      </c>
    </row>
    <row r="104" spans="1:15" s="140" customFormat="1" ht="14.1" customHeight="1" x14ac:dyDescent="0.25">
      <c r="A104" s="134">
        <v>3</v>
      </c>
      <c r="B104" s="177" t="s">
        <v>109</v>
      </c>
      <c r="C104" s="27">
        <v>40.200000000000003</v>
      </c>
      <c r="D104" s="27">
        <v>180.1</v>
      </c>
      <c r="E104" s="27">
        <v>1</v>
      </c>
      <c r="F104" s="27">
        <f t="shared" si="32"/>
        <v>180.1</v>
      </c>
      <c r="G104" s="27">
        <f>Лист1!G104</f>
        <v>178</v>
      </c>
      <c r="H104" s="27">
        <f>Лист1!H104</f>
        <v>0.84419999999999762</v>
      </c>
      <c r="I104" s="27">
        <f>E104-H104</f>
        <v>0.15580000000000238</v>
      </c>
      <c r="J104" s="133">
        <f>Лист1!J104</f>
        <v>0</v>
      </c>
      <c r="K104" s="27">
        <v>0</v>
      </c>
      <c r="L104" s="28">
        <f t="shared" si="33"/>
        <v>15.580000000000238</v>
      </c>
      <c r="M104" s="154"/>
      <c r="N104" s="167"/>
      <c r="O104" s="167">
        <f t="shared" si="27"/>
        <v>-2.0999999999999943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2.7645000000000319</v>
      </c>
      <c r="I105" s="38">
        <f>SUM(I102:I104)</f>
        <v>4.7054999999999669</v>
      </c>
      <c r="J105" s="38"/>
      <c r="K105" s="38"/>
      <c r="L105" s="223">
        <f>I105*100/E105</f>
        <v>62.991967871485507</v>
      </c>
      <c r="M105" s="157"/>
      <c r="N105" s="167"/>
      <c r="O105" s="167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7"/>
      <c r="M106" s="12"/>
      <c r="N106" s="170"/>
    </row>
    <row r="107" spans="1:15" s="140" customFormat="1" x14ac:dyDescent="0.25">
      <c r="A107"/>
      <c r="B107"/>
      <c r="C107"/>
      <c r="D107"/>
      <c r="E107"/>
      <c r="F107"/>
      <c r="N107" s="170"/>
      <c r="O107" s="226">
        <f>L105+L100+L95+L83+L70+L61+L47+L42+L37+L26+L21+L94+L93+L87+L85</f>
        <v>1189.767787436348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2024-06-11T07:34:06Z</cp:lastPrinted>
  <dcterms:created xsi:type="dcterms:W3CDTF">2023-05-23T07:28:04Z</dcterms:created>
  <dcterms:modified xsi:type="dcterms:W3CDTF">2024-06-11T07:59:45Z</dcterms:modified>
</cp:coreProperties>
</file>