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75" yWindow="0" windowWidth="11040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45621"/>
</workbook>
</file>

<file path=xl/calcChain.xml><?xml version="1.0" encoding="utf-8"?>
<calcChain xmlns="http://schemas.openxmlformats.org/spreadsheetml/2006/main">
  <c r="H52" i="1" l="1"/>
  <c r="K57" i="1" l="1"/>
  <c r="K94" i="4" l="1"/>
  <c r="K97" i="4" l="1"/>
  <c r="H40" i="1" l="1"/>
  <c r="G11" i="4"/>
  <c r="K13" i="1" l="1"/>
  <c r="K12" i="1"/>
  <c r="H30" i="1" l="1"/>
  <c r="E95" i="1" l="1"/>
  <c r="H20" i="1" l="1"/>
  <c r="H69" i="1" l="1"/>
  <c r="H24" i="1"/>
  <c r="I24" i="1" s="1"/>
  <c r="H23" i="1"/>
  <c r="I23" i="1" s="1"/>
  <c r="I25" i="1"/>
  <c r="E61" i="1" l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E100" i="1" l="1"/>
  <c r="I20" i="1"/>
  <c r="L20" i="1" s="1"/>
  <c r="L26" i="1"/>
  <c r="I56" i="1"/>
  <c r="H68" i="1"/>
  <c r="H70" i="1" l="1"/>
  <c r="I53" i="1"/>
  <c r="H45" i="1"/>
  <c r="I51" i="1" l="1"/>
  <c r="H33" i="1"/>
  <c r="I33" i="1" s="1"/>
  <c r="L33" i="1" s="1"/>
  <c r="H36" i="1"/>
  <c r="I36" i="1" s="1"/>
  <c r="H39" i="1" l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19" i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H57" i="1"/>
  <c r="I57" i="1" s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1" i="1"/>
  <c r="H37" i="1" s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<sst xmlns="http://schemas.openxmlformats.org/spreadsheetml/2006/main" count="342" uniqueCount="125">
  <si>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</si>
  <si>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</si>
  <si>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</si>
  <si>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</si>
  <si>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</si>
  <si>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</si>
  <si>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</si>
  <si>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</si>
  <si>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</si>
  <si>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</si>
  <si>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</si>
  <si>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</si>
  <si>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</si>
  <si>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</si>
  <si>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</si>
  <si>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</si>
  <si>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</si>
  <si>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</si>
  <si>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</si>
  <si>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</si>
  <si>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</si>
  <si>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</si>
  <si>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</si>
  <si>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</si>
  <si>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</si>
  <si>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</si>
  <si>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</si>
  <si>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</si>
  <si>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</si>
  <si>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</si>
  <si>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</si>
  <si>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</si>
  <si>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</si>
  <si>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</si>
  <si>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</si>
  <si>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</si>
  <si>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</si>
  <si>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</si>
  <si>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</si>
  <si>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</si>
  <si>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</si>
  <si>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</si>
  <si>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</si>
  <si>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</si>
  <si>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</si>
  <si>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</si>
  <si>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</si>
  <si>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</si>
  <si>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</si>
  <si>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</si>
  <si>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</si>
  <si>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</si>
  <si>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</si>
  <si>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</si>
  <si>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</si>
  <si>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</si>
  <si>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</si>
  <si>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</si>
  <si>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</si>
  <si>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</si>
  <si>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</si>
  <si>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</si>
  <si>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</si>
  <si>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</si>
  <si>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</si>
  <si>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</si>
  <si>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</si>
  <si>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</si>
  <si>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</si>
  <si>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</si>
  <si>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</si>
  <si>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</si>
  <si>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</si>
  <si>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</si>
  <si>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</si>
  <si>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</si>
  <si>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</si>
  <si>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</si>
  <si>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</si>
  <si>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</si>
  <si>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</si>
  <si>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</si>
  <si>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</si>
  <si>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</si>
  <si>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</si>
  <si>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</si>
  <si>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</si>
  <si>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</si>
  <si>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</si>
  <si>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</si>
  <si>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</si>
  <si>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</si>
  <si>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</si>
  <si>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</si>
  <si>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</si>
  <si>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</si>
  <si>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</si>
  <si>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</si>
  <si>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</si>
  <si>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</si>
  <si>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</si>
  <si>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</si>
  <si>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</si>
  <si>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</si>
  <si>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</si>
  <si>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</si>
  <si>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</si>
  <si>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</si>
  <si>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</si>
  <si>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</si>
  <si>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</si>
  <si>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</si>
  <si>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</si>
  <si>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</si>
  <si>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</si>
  <si>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</si>
  <si>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</si>
  <si>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</si>
  <si>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</si>
  <si>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</si>
  <si>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</si>
  <si>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</si>
  <si>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станом на 10 вересня 2024р.</t>
  </si>
  <si>
    <t>ємкість</t>
  </si>
  <si>
    <t>рівень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</si>
</sst>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Q18" sqref="Q18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2851562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06"/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03"/>
    </row>
    <row r="2" spans="1:14" ht="13.5" customHeight="1" x14ac:dyDescent="0.25">
      <c r="A2" s="206"/>
      <c r="B2" s="276" t="s">
        <v>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03"/>
    </row>
    <row r="3" spans="1:14" ht="12.75" customHeight="1" x14ac:dyDescent="0.25">
      <c r="A3" s="206"/>
      <c r="B3" s="277" t="s">
        <v>122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03"/>
    </row>
    <row r="4" spans="1:14" ht="12.75" customHeight="1" x14ac:dyDescent="0.25">
      <c r="A4" s="204"/>
      <c r="B4" s="312"/>
      <c r="C4" s="308" t="s">
        <v>2</v>
      </c>
      <c r="D4" s="308"/>
      <c r="E4" s="308"/>
      <c r="F4" s="303" t="s">
        <v>3</v>
      </c>
      <c r="G4" s="303"/>
      <c r="H4" s="303"/>
      <c r="I4" s="303"/>
      <c r="J4" s="303"/>
      <c r="K4" s="303"/>
      <c r="L4" s="278" t="s">
        <v>4</v>
      </c>
      <c r="M4" s="279" t="s">
        <v>5</v>
      </c>
      <c r="N4" s="274"/>
    </row>
    <row r="5" spans="1:14" x14ac:dyDescent="0.25">
      <c r="A5" s="249"/>
      <c r="B5" s="313" t="s">
        <v>6</v>
      </c>
      <c r="C5" s="309" t="s">
        <v>7</v>
      </c>
      <c r="D5" s="319" t="s">
        <v>8</v>
      </c>
      <c r="E5" s="316" t="s">
        <v>117</v>
      </c>
      <c r="F5" s="319" t="s">
        <v>10</v>
      </c>
      <c r="G5" s="300" t="s">
        <v>11</v>
      </c>
      <c r="H5" s="319" t="s">
        <v>12</v>
      </c>
      <c r="I5" s="300" t="s">
        <v>13</v>
      </c>
      <c r="J5" s="319" t="s">
        <v>14</v>
      </c>
      <c r="K5" s="278" t="s">
        <v>113</v>
      </c>
      <c r="L5" s="278"/>
      <c r="M5" s="279"/>
      <c r="N5" s="274"/>
    </row>
    <row r="6" spans="1:14" x14ac:dyDescent="0.25">
      <c r="A6" s="249"/>
      <c r="B6" s="314"/>
      <c r="C6" s="307"/>
      <c r="D6" s="304"/>
      <c r="E6" s="298"/>
      <c r="F6" s="304" t="s">
        <v>16</v>
      </c>
      <c r="G6" s="301" t="s">
        <v>124</v>
      </c>
      <c r="H6" s="304" t="s">
        <v>123</v>
      </c>
      <c r="I6" s="301"/>
      <c r="J6" s="306" t="s">
        <v>19</v>
      </c>
      <c r="K6" s="278"/>
      <c r="L6" s="278"/>
      <c r="M6" s="279"/>
      <c r="N6" s="274"/>
    </row>
    <row r="7" spans="1:14" x14ac:dyDescent="0.25">
      <c r="A7" s="249"/>
      <c r="B7" s="315"/>
      <c r="C7" s="307"/>
      <c r="D7" s="304"/>
      <c r="E7" s="298"/>
      <c r="F7" s="304" t="s">
        <v>17</v>
      </c>
      <c r="G7" s="301"/>
      <c r="H7" s="237"/>
      <c r="I7" s="318"/>
      <c r="J7" s="304"/>
      <c r="K7" s="278"/>
      <c r="L7" s="278"/>
      <c r="M7" s="279"/>
      <c r="N7" s="274"/>
    </row>
    <row r="8" spans="1:14" ht="15" customHeight="1" x14ac:dyDescent="0.25">
      <c r="A8" s="207"/>
      <c r="B8" s="207"/>
      <c r="C8" s="305" t="s">
        <v>20</v>
      </c>
      <c r="D8" s="320" t="s">
        <v>21</v>
      </c>
      <c r="E8" s="299"/>
      <c r="F8" s="320" t="s">
        <v>21</v>
      </c>
      <c r="G8" s="302" t="s">
        <v>21</v>
      </c>
      <c r="H8" s="320" t="s">
        <v>22</v>
      </c>
      <c r="I8" s="302" t="s">
        <v>22</v>
      </c>
      <c r="J8" s="320" t="s">
        <v>23</v>
      </c>
      <c r="K8" s="278"/>
      <c r="L8" s="278"/>
      <c r="M8" s="279"/>
      <c r="N8" s="274"/>
    </row>
    <row r="9" spans="1:14" ht="12" customHeight="1" x14ac:dyDescent="0.25">
      <c r="A9" s="204">
        <v>1</v>
      </c>
      <c r="B9" s="248">
        <v>2</v>
      </c>
      <c r="C9" s="310">
        <v>3</v>
      </c>
      <c r="D9" s="315">
        <v>4</v>
      </c>
      <c r="E9" s="310">
        <v>5</v>
      </c>
      <c r="F9" s="317">
        <v>6</v>
      </c>
      <c r="G9" s="310">
        <v>7</v>
      </c>
      <c r="H9" s="317">
        <v>8</v>
      </c>
      <c r="I9" s="310">
        <v>9</v>
      </c>
      <c r="J9" s="311">
        <v>10</v>
      </c>
      <c r="K9" s="310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176.2</v>
      </c>
      <c r="G11" s="47">
        <v>175.37</v>
      </c>
      <c r="H11" s="47">
        <f>(D11-G11)*10000*C11/1000000</f>
        <v>5.1474421999999853</v>
      </c>
      <c r="I11" s="47">
        <f>E11-H11</f>
        <v>3.0925578000000149</v>
      </c>
      <c r="J11" s="47">
        <v>0.35</v>
      </c>
      <c r="K11" s="47">
        <f>J11</f>
        <v>0.35</v>
      </c>
      <c r="L11" s="195">
        <f t="shared" ref="L11:L19" si="0">I11*100/E11</f>
        <v>37.5310412621361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167.4</v>
      </c>
      <c r="H12" s="47">
        <f t="shared" ref="H12:H16" si="2">(D12-G12)*10000*C12/1000000</f>
        <v>0.11999999999999318</v>
      </c>
      <c r="I12" s="47">
        <f t="shared" ref="I12:I19" si="3">E12-H12</f>
        <v>3.3200000000000069</v>
      </c>
      <c r="J12" s="47">
        <v>0.69</v>
      </c>
      <c r="K12" s="47">
        <f t="shared" ref="K12:K20" si="4">J12</f>
        <v>0.69</v>
      </c>
      <c r="L12" s="195">
        <f>I12*100/E12</f>
        <v>96.51162790697694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163.6</v>
      </c>
      <c r="H13" s="47">
        <f t="shared" si="2"/>
        <v>0.88000000000001244</v>
      </c>
      <c r="I13" s="47">
        <f t="shared" si="3"/>
        <v>0.61999999999998756</v>
      </c>
      <c r="J13" s="47">
        <v>0.8</v>
      </c>
      <c r="K13" s="47">
        <f>J13</f>
        <v>0.8</v>
      </c>
      <c r="L13" s="195">
        <f>I13*100/E13</f>
        <v>41.333333333332504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156.83000000000001</v>
      </c>
      <c r="H14" s="47">
        <f>(D14-G14)*10000*C14/1000000</f>
        <v>3.607413999999932</v>
      </c>
      <c r="I14" s="47">
        <f t="shared" si="3"/>
        <v>13.35258600000007</v>
      </c>
      <c r="J14" s="47">
        <v>1.5</v>
      </c>
      <c r="K14" s="47">
        <f t="shared" si="4"/>
        <v>1.5</v>
      </c>
      <c r="L14" s="195">
        <f t="shared" si="0"/>
        <v>78.729870283019267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144.26</v>
      </c>
      <c r="H15" s="47">
        <f>(D15-G15)*10000*C15/1000000</f>
        <v>0.23100000000002438</v>
      </c>
      <c r="I15" s="47">
        <f t="shared" si="3"/>
        <v>2.1889999999999756</v>
      </c>
      <c r="J15" s="47">
        <v>1.5</v>
      </c>
      <c r="K15" s="47">
        <f t="shared" si="4"/>
        <v>1.5</v>
      </c>
      <c r="L15" s="195">
        <f t="shared" si="0"/>
        <v>90.454545454544444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142.68</v>
      </c>
      <c r="H16" s="47">
        <f t="shared" si="2"/>
        <v>4.9699999999995151E-2</v>
      </c>
      <c r="I16" s="47">
        <f t="shared" si="3"/>
        <v>1.5103000000000049</v>
      </c>
      <c r="J16" s="47">
        <v>1.5</v>
      </c>
      <c r="K16" s="47">
        <f t="shared" si="4"/>
        <v>1.5</v>
      </c>
      <c r="L16" s="195">
        <f t="shared" si="0"/>
        <v>96.814102564102868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130.61000000000001</v>
      </c>
      <c r="H17" s="47">
        <f>(D17-G17)*10000*C17/1000000</f>
        <v>3.2372999999999372</v>
      </c>
      <c r="I17" s="47">
        <f t="shared" si="3"/>
        <v>3.270000000006279E-2</v>
      </c>
      <c r="J17" s="47">
        <v>2.25</v>
      </c>
      <c r="K17" s="47">
        <f t="shared" si="4"/>
        <v>2.25</v>
      </c>
      <c r="L17" s="195">
        <f t="shared" si="0"/>
        <v>1.0000000000019202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126.77</v>
      </c>
      <c r="H18" s="47">
        <f>(D18-G18)*10000*C18/1000000</f>
        <v>0.44100000000000678</v>
      </c>
      <c r="I18" s="47">
        <f t="shared" si="3"/>
        <v>1.3089999999999933</v>
      </c>
      <c r="J18" s="47">
        <v>2.2999999999999998</v>
      </c>
      <c r="K18" s="47">
        <f t="shared" si="4"/>
        <v>2.2999999999999998</v>
      </c>
      <c r="L18" s="195">
        <f t="shared" si="0"/>
        <v>74.799999999999613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113.1</v>
      </c>
      <c r="H19" s="47">
        <f>(D19-G19)*10000*C19/1000000</f>
        <v>5.1040000000000729</v>
      </c>
      <c r="I19" s="47">
        <f t="shared" si="3"/>
        <v>10.595999999999925</v>
      </c>
      <c r="J19" s="47">
        <v>2.4</v>
      </c>
      <c r="K19" s="47">
        <f>J19</f>
        <v>2.4</v>
      </c>
      <c r="L19" s="195">
        <f t="shared" si="0"/>
        <v>67.490445859872139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99.77</v>
      </c>
      <c r="H20" s="47">
        <f>(D20-G20)*10000*C20/1000000</f>
        <v>6.8000000000010621E-2</v>
      </c>
      <c r="I20" s="47">
        <f>E20-H20</f>
        <v>3.6819999999999893</v>
      </c>
      <c r="J20" s="47">
        <v>1</v>
      </c>
      <c r="K20" s="47">
        <f t="shared" si="4"/>
        <v>1</v>
      </c>
      <c r="L20" s="195">
        <f>I20*100/E20</f>
        <v>98.186666666666369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18.885856199999971</v>
      </c>
      <c r="I21" s="192">
        <f>SUM(I11:I20)</f>
        <v>39.704143800000026</v>
      </c>
      <c r="J21" s="191"/>
      <c r="K21" s="191"/>
      <c r="L21" s="201">
        <f>I21*100/E21</f>
        <v>67.766075780850016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140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198.65</v>
      </c>
      <c r="H23" s="47">
        <f>(D23-G23)*10000*65/1000000</f>
        <v>0.42250000000000365</v>
      </c>
      <c r="I23" s="47">
        <f>E23-H23</f>
        <v>0.97749999999999626</v>
      </c>
      <c r="J23" s="185">
        <v>8.9999999999999993E-3</v>
      </c>
      <c r="K23" s="185">
        <f>J23</f>
        <v>8.9999999999999993E-3</v>
      </c>
      <c r="L23" s="195">
        <f>I23*100/E23</f>
        <v>69.821428571428314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200.8</v>
      </c>
      <c r="H24" s="47">
        <f>(D24-G24)*10000*C24/1000000</f>
        <v>0.76999999999998758</v>
      </c>
      <c r="I24" s="47">
        <f>E24-H24</f>
        <v>0.75000000000001243</v>
      </c>
      <c r="J24" s="185">
        <v>0.09</v>
      </c>
      <c r="K24" s="185">
        <f>J24</f>
        <v>0.09</v>
      </c>
      <c r="L24" s="195">
        <f t="shared" ref="L24" si="6">I24*100/E24</f>
        <v>49.342105263158714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</v>
      </c>
      <c r="H25" s="47">
        <v>0.81</v>
      </c>
      <c r="I25" s="47">
        <f>E25-H25</f>
        <v>0.69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2.0024999999999915</v>
      </c>
      <c r="I26" s="215">
        <f>SUM(I23:I25)</f>
        <v>2.4175000000000084</v>
      </c>
      <c r="J26" s="215"/>
      <c r="K26" s="215"/>
      <c r="L26" s="201">
        <f>I26*100/E26</f>
        <v>54.694570135746801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191.61</v>
      </c>
      <c r="H30" s="185">
        <f>E30-I30</f>
        <v>0.12399999999999989</v>
      </c>
      <c r="I30" s="185">
        <v>1.28</v>
      </c>
      <c r="J30" s="47">
        <v>0.15</v>
      </c>
      <c r="K30" s="47">
        <f>J30</f>
        <v>0.15</v>
      </c>
      <c r="L30" s="195">
        <f>I30*100/E30</f>
        <v>91.168091168091181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0.45000000000000007</v>
      </c>
      <c r="I31" s="47">
        <v>0.85</v>
      </c>
      <c r="J31" s="47">
        <v>0.01</v>
      </c>
      <c r="K31" s="47">
        <f>J31</f>
        <v>0.01</v>
      </c>
      <c r="L31" s="195">
        <f>I31*100/E31</f>
        <v>65.384615384615387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182.2</v>
      </c>
      <c r="H33" s="185">
        <f>(D33-G33)*10000*30/1000000</f>
        <v>9.0000000000003411E-2</v>
      </c>
      <c r="I33" s="185">
        <f>E33-H33</f>
        <v>3.8399999999999967</v>
      </c>
      <c r="J33" s="47">
        <v>7.0000000000000007E-2</v>
      </c>
      <c r="K33" s="47">
        <f>J33</f>
        <v>7.0000000000000007E-2</v>
      </c>
      <c r="L33" s="195">
        <f>I33*100/E33</f>
        <v>97.709923664122044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192.06</v>
      </c>
      <c r="H34" s="185">
        <f>(D34-G34)*10000*30/1000000</f>
        <v>0.13199999999999934</v>
      </c>
      <c r="I34" s="185">
        <f t="shared" ref="I34:I35" si="9">E34-H34</f>
        <v>0.93800000000000072</v>
      </c>
      <c r="J34" s="47">
        <v>0.01</v>
      </c>
      <c r="K34" s="47">
        <f>J34</f>
        <v>0.01</v>
      </c>
      <c r="L34" s="195">
        <f>I34*100/E34</f>
        <v>87.663551401869213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178.86</v>
      </c>
      <c r="H35" s="185">
        <f>(D35-G35)*10000*30/1000000</f>
        <v>7.1999999999994208E-2</v>
      </c>
      <c r="I35" s="185">
        <f t="shared" si="9"/>
        <v>1.6780000000000057</v>
      </c>
      <c r="J35" s="47">
        <v>7.0000000000000007E-2</v>
      </c>
      <c r="K35" s="47">
        <f>J35</f>
        <v>7.0000000000000007E-2</v>
      </c>
      <c r="L35" s="195">
        <f t="shared" ref="L35" si="10">I35*100/E35</f>
        <v>95.885714285714613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173.79</v>
      </c>
      <c r="H36" s="185">
        <f>(D36-G36)*10000*30/1000000</f>
        <v>7.2000000000002742E-2</v>
      </c>
      <c r="I36" s="185">
        <f>E36-H36</f>
        <v>0.9579999999999973</v>
      </c>
      <c r="J36" s="47">
        <v>0.08</v>
      </c>
      <c r="K36" s="47">
        <f>J36</f>
        <v>0.08</v>
      </c>
      <c r="L36" s="195">
        <f>I36*100/E36</f>
        <v>93.009708737863804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0.93999999999999961</v>
      </c>
      <c r="I37" s="193">
        <f>I30+I33+I34+I35+I36+I31</f>
        <v>9.5439999999999987</v>
      </c>
      <c r="J37" s="192"/>
      <c r="K37" s="192"/>
      <c r="L37" s="201">
        <f>I37*100/E37</f>
        <v>91.033956505150698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189.27</v>
      </c>
      <c r="H39" s="47">
        <f>(D39-G39)*10000*C39/1000000</f>
        <v>0.13109999999999417</v>
      </c>
      <c r="I39" s="47">
        <f>E39-H39</f>
        <v>1.0589000000000057</v>
      </c>
      <c r="J39" s="47">
        <v>0.02</v>
      </c>
      <c r="K39" s="47">
        <f>J39</f>
        <v>0.02</v>
      </c>
      <c r="L39" s="195">
        <f t="shared" ref="L39:L41" si="12">I39*100/E39</f>
        <v>88.9831932773114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185.16</v>
      </c>
      <c r="H40" s="185">
        <f>(D40-G40)*10000*C40/1000000</f>
        <v>0.35360000000000358</v>
      </c>
      <c r="I40" s="185">
        <f>E40-H40</f>
        <v>1.4763999999999964</v>
      </c>
      <c r="J40" s="47">
        <v>0.01</v>
      </c>
      <c r="K40" s="47">
        <f>J40</f>
        <v>0.01</v>
      </c>
      <c r="L40" s="195">
        <f t="shared" si="12"/>
        <v>80.677595628415105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180.19</v>
      </c>
      <c r="H41" s="185">
        <f>(D41-G41)*10000*C41/1000000</f>
        <v>0.2623999999999978</v>
      </c>
      <c r="I41" s="185">
        <f>E41-H41</f>
        <v>0.75760000000000227</v>
      </c>
      <c r="J41" s="47">
        <v>0.02</v>
      </c>
      <c r="K41" s="47">
        <f>J41</f>
        <v>0.02</v>
      </c>
      <c r="L41" s="195">
        <f t="shared" si="12"/>
        <v>74.274509803921802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0.74709999999999555</v>
      </c>
      <c r="I42" s="192">
        <f>SUM(I39:I41)</f>
        <v>3.2929000000000044</v>
      </c>
      <c r="J42" s="192"/>
      <c r="K42" s="192"/>
      <c r="L42" s="201">
        <f>I42*100/E42</f>
        <v>81.507425742574355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181.82</v>
      </c>
      <c r="H44" s="47">
        <f>(D44-G44)*10000*C44/1000000</f>
        <v>0.45356000000000452</v>
      </c>
      <c r="I44" s="47">
        <f>E44-H44</f>
        <v>0.62643999999999556</v>
      </c>
      <c r="J44" s="47">
        <v>0.05</v>
      </c>
      <c r="K44" s="47">
        <f t="shared" ref="K44" si="14">J44</f>
        <v>0.05</v>
      </c>
      <c r="L44" s="195">
        <f t="shared" ref="L44:L46" si="15">I44*100/E44</f>
        <v>58.003703703703287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176.38</v>
      </c>
      <c r="H45" s="47">
        <f>(D45-G45)*10000*C45/1000000</f>
        <v>0.38936000000000287</v>
      </c>
      <c r="I45" s="47">
        <f>E45-H45</f>
        <v>1.0206399999999971</v>
      </c>
      <c r="J45" s="47">
        <v>0.05</v>
      </c>
      <c r="K45" s="47">
        <f>J45</f>
        <v>0.05</v>
      </c>
      <c r="L45" s="195">
        <f t="shared" si="15"/>
        <v>72.385815602836672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174.95</v>
      </c>
      <c r="H46" s="47">
        <f t="shared" ref="H46" si="16">(D46-G46)*10000*C46/1000000</f>
        <v>0.16800000000000637</v>
      </c>
      <c r="I46" s="47">
        <f>E46-H46</f>
        <v>1.0019999999999936</v>
      </c>
      <c r="J46" s="47">
        <v>0.1</v>
      </c>
      <c r="K46" s="47">
        <f>J46</f>
        <v>0.1</v>
      </c>
      <c r="L46" s="195">
        <f t="shared" si="15"/>
        <v>85.641025641025095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1.0109200000000138</v>
      </c>
      <c r="I47" s="192">
        <f>SUM(I44:I46)</f>
        <v>2.6490799999999863</v>
      </c>
      <c r="J47" s="192"/>
      <c r="K47" s="192"/>
      <c r="L47" s="201">
        <f>I47*100/E47</f>
        <v>72.379234972677224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21.06</v>
      </c>
      <c r="H50" s="47">
        <v>1.75</v>
      </c>
      <c r="I50" s="47">
        <f>E50-H50</f>
        <v>0.7200000000000002</v>
      </c>
      <c r="J50" s="47">
        <v>0.1</v>
      </c>
      <c r="K50" s="47">
        <f t="shared" ref="K50:K52" si="18">J50</f>
        <v>0.1</v>
      </c>
      <c r="L50" s="195">
        <f t="shared" ref="L50:L60" si="19">I50*100/E50</f>
        <v>29.149797570850208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1.3</v>
      </c>
      <c r="F51" s="47">
        <f t="shared" si="17"/>
        <v>195.5</v>
      </c>
      <c r="G51" s="47">
        <v>193.9</v>
      </c>
      <c r="H51" s="47">
        <v>0.54</v>
      </c>
      <c r="I51" s="47">
        <f>E51-H51</f>
        <v>0.76</v>
      </c>
      <c r="J51" s="47">
        <v>1</v>
      </c>
      <c r="K51" s="47">
        <f>J51</f>
        <v>1</v>
      </c>
      <c r="L51" s="195">
        <f t="shared" si="19"/>
        <v>58.46153846153846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191.71</v>
      </c>
      <c r="H52" s="47">
        <f t="shared" ref="H52" si="20">(D52-G52)*10000*C52/1000000</f>
        <v>-1.590000000003073E-2</v>
      </c>
      <c r="I52" s="47">
        <f>E52-H52</f>
        <v>1.7559000000000307</v>
      </c>
      <c r="J52" s="47">
        <v>0.4</v>
      </c>
      <c r="K52" s="47">
        <f t="shared" si="18"/>
        <v>0.4</v>
      </c>
      <c r="L52" s="195">
        <f>I52*100/E52</f>
        <v>100.91379310345005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189.2</v>
      </c>
      <c r="H53" s="47">
        <v>0.52</v>
      </c>
      <c r="I53" s="47">
        <f>E53-H53</f>
        <v>1.41</v>
      </c>
      <c r="J53" s="47">
        <v>0.25</v>
      </c>
      <c r="K53" s="47">
        <f>J53</f>
        <v>0.25</v>
      </c>
      <c r="L53" s="195">
        <f t="shared" si="19"/>
        <v>73.056994818652853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185.29</v>
      </c>
      <c r="H54" s="47">
        <v>0.36</v>
      </c>
      <c r="I54" s="47">
        <f>E54-H54</f>
        <v>0.71000000000000008</v>
      </c>
      <c r="J54" s="47">
        <v>0.25</v>
      </c>
      <c r="K54" s="47">
        <f t="shared" ref="K54:K60" si="21">J54</f>
        <v>0.25</v>
      </c>
      <c r="L54" s="195">
        <f t="shared" si="19"/>
        <v>66.355140186915904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2">D56</f>
        <v>182.4</v>
      </c>
      <c r="G56" s="47">
        <v>182</v>
      </c>
      <c r="H56" s="47">
        <v>0.56000000000000005</v>
      </c>
      <c r="I56" s="47">
        <f>E56-H56</f>
        <v>0.90999999999999992</v>
      </c>
      <c r="J56" s="47">
        <v>0.25</v>
      </c>
      <c r="K56" s="47">
        <f>J56</f>
        <v>0.25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2"/>
        <v>173</v>
      </c>
      <c r="G57" s="47">
        <v>172.95</v>
      </c>
      <c r="H57" s="47">
        <f t="shared" ref="H57:H60" si="23">(D57-G57)*10000*C57/1000000</f>
        <v>2.9000000000006593E-2</v>
      </c>
      <c r="I57" s="47">
        <f>E57-H57</f>
        <v>1.1009999999999933</v>
      </c>
      <c r="J57" s="47">
        <v>0.01</v>
      </c>
      <c r="K57" s="47">
        <f>J57</f>
        <v>0.01</v>
      </c>
      <c r="L57" s="195">
        <f t="shared" si="19"/>
        <v>97.433628318583487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2"/>
        <v>169</v>
      </c>
      <c r="G58" s="47">
        <v>168.8</v>
      </c>
      <c r="H58" s="47">
        <f t="shared" si="23"/>
        <v>0.13599999999999227</v>
      </c>
      <c r="I58" s="47">
        <f>E58-H58</f>
        <v>1.0640000000000076</v>
      </c>
      <c r="J58" s="47">
        <v>0.01</v>
      </c>
      <c r="K58" s="47">
        <f t="shared" si="21"/>
        <v>0.01</v>
      </c>
      <c r="L58" s="195">
        <f t="shared" si="19"/>
        <v>88.666666666667297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2"/>
        <v>163</v>
      </c>
      <c r="G59" s="47">
        <v>162.84</v>
      </c>
      <c r="H59" s="47">
        <f t="shared" si="23"/>
        <v>0.16319999999999651</v>
      </c>
      <c r="I59" s="47">
        <f>E59-H59</f>
        <v>2.3368000000000033</v>
      </c>
      <c r="J59" s="47">
        <v>0.01</v>
      </c>
      <c r="K59" s="47">
        <f t="shared" si="21"/>
        <v>0.01</v>
      </c>
      <c r="L59" s="195">
        <f t="shared" si="19"/>
        <v>93.472000000000122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2"/>
        <v>160.1</v>
      </c>
      <c r="G60" s="47">
        <v>159.85</v>
      </c>
      <c r="H60" s="47">
        <f t="shared" si="23"/>
        <v>0.19500000000000001</v>
      </c>
      <c r="I60" s="47">
        <f>E60-H60</f>
        <v>1.085</v>
      </c>
      <c r="J60" s="47">
        <v>0.02</v>
      </c>
      <c r="K60" s="47">
        <f t="shared" si="21"/>
        <v>0.02</v>
      </c>
      <c r="L60" s="195">
        <f t="shared" si="19"/>
        <v>84.765625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16.09</v>
      </c>
      <c r="F61" s="192"/>
      <c r="G61" s="219"/>
      <c r="H61" s="192">
        <f>H50+H51+H52+H53+H54+H56+H57+H58+H59+H60+H49</f>
        <v>4.2372999999999648</v>
      </c>
      <c r="I61" s="192">
        <f>I50+I51+I52+I53+I54+I56+I57+I58+I59+I60+I49</f>
        <v>11.852700000000034</v>
      </c>
      <c r="J61" s="192"/>
      <c r="K61" s="257"/>
      <c r="L61" s="201">
        <f>I61*100/E61</f>
        <v>73.665009322560806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4">D63</f>
        <v>217.9</v>
      </c>
      <c r="G63" s="47">
        <v>217.56</v>
      </c>
      <c r="H63" s="47">
        <v>0.24</v>
      </c>
      <c r="I63" s="47">
        <f>E63-H63</f>
        <v>0.88000000000000012</v>
      </c>
      <c r="J63" s="47">
        <v>0.05</v>
      </c>
      <c r="K63" s="47">
        <f>J63</f>
        <v>0.05</v>
      </c>
      <c r="L63" s="195">
        <f t="shared" ref="L63:L68" si="25">I63*100/E63</f>
        <v>78.571428571428584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2.21</v>
      </c>
      <c r="F64" s="47">
        <f t="shared" si="24"/>
        <v>211.5</v>
      </c>
      <c r="G64" s="47">
        <v>211.1</v>
      </c>
      <c r="H64" s="47">
        <v>0.37</v>
      </c>
      <c r="I64" s="47">
        <f>E64-H64</f>
        <v>1.8399999999999999</v>
      </c>
      <c r="J64" s="47">
        <v>0.06</v>
      </c>
      <c r="K64" s="47">
        <f>J64</f>
        <v>0.06</v>
      </c>
      <c r="L64" s="195">
        <f t="shared" si="25"/>
        <v>83.257918552036202</v>
      </c>
      <c r="M64" s="47">
        <v>0.04</v>
      </c>
      <c r="N64" s="181"/>
    </row>
    <row r="65" spans="1:14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4"/>
        <v>189.2</v>
      </c>
      <c r="G65" s="47">
        <v>188.8</v>
      </c>
      <c r="H65" s="47">
        <v>0.41</v>
      </c>
      <c r="I65" s="47">
        <f>E65-H65</f>
        <v>1.1700000000000002</v>
      </c>
      <c r="J65" s="47">
        <v>7.0000000000000007E-2</v>
      </c>
      <c r="K65" s="47">
        <f>J65</f>
        <v>7.0000000000000007E-2</v>
      </c>
      <c r="L65" s="195">
        <f t="shared" si="25"/>
        <v>74.050632911392412</v>
      </c>
      <c r="M65" s="47">
        <v>0.06</v>
      </c>
      <c r="N65" s="181"/>
    </row>
    <row r="66" spans="1:14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1.43</v>
      </c>
      <c r="F66" s="47">
        <f t="shared" si="24"/>
        <v>184.5</v>
      </c>
      <c r="G66" s="47">
        <v>184.1</v>
      </c>
      <c r="H66" s="47">
        <v>0.36</v>
      </c>
      <c r="I66" s="47">
        <f>E66-H66</f>
        <v>1.0699999999999998</v>
      </c>
      <c r="J66" s="47">
        <v>0.05</v>
      </c>
      <c r="K66" s="47">
        <f>J66</f>
        <v>0.05</v>
      </c>
      <c r="L66" s="195">
        <f t="shared" si="25"/>
        <v>74.825174825174813</v>
      </c>
      <c r="M66" s="47">
        <v>7.0000000000000007E-2</v>
      </c>
      <c r="N66" s="181"/>
    </row>
    <row r="67" spans="1:14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4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14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4"/>
        <v>97.97</v>
      </c>
      <c r="G68" s="47">
        <v>97.89</v>
      </c>
      <c r="H68" s="47">
        <f>(D68-G68)*10000*C68/1000000</f>
        <v>9.9839999999997875E-2</v>
      </c>
      <c r="I68" s="47">
        <f>E68-H68</f>
        <v>2.4001600000000023</v>
      </c>
      <c r="J68" s="47">
        <v>0.15</v>
      </c>
      <c r="K68" s="47">
        <f>J68</f>
        <v>0.15</v>
      </c>
      <c r="L68" s="195">
        <f t="shared" si="25"/>
        <v>96.006400000000085</v>
      </c>
      <c r="M68" s="47">
        <v>0.15</v>
      </c>
      <c r="N68" s="181"/>
    </row>
    <row r="69" spans="1:14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4"/>
        <v>161.46</v>
      </c>
      <c r="G69" s="47">
        <v>160.59</v>
      </c>
      <c r="H69" s="47">
        <f>(D69-G69)*10000*100/1000000</f>
        <v>0.87000000000000455</v>
      </c>
      <c r="I69" s="47">
        <f>E69-H69</f>
        <v>1.7299999999999955</v>
      </c>
      <c r="J69" s="47">
        <v>0</v>
      </c>
      <c r="K69" s="47">
        <f t="shared" ref="K69" si="26">J69</f>
        <v>0</v>
      </c>
      <c r="L69" s="195">
        <f>I69*100/E69</f>
        <v>66.538461538461362</v>
      </c>
      <c r="M69" s="47">
        <v>0.16</v>
      </c>
      <c r="N69" s="181"/>
    </row>
    <row r="70" spans="1:14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11.440000000000001</v>
      </c>
      <c r="F70" s="192"/>
      <c r="G70" s="219"/>
      <c r="H70" s="192">
        <f>H69+H68+H66+H65+H64+H63</f>
        <v>2.3498400000000021</v>
      </c>
      <c r="I70" s="192">
        <f>I69+I68+I66+I65+I64+I63</f>
        <v>9.0901599999999991</v>
      </c>
      <c r="J70" s="192"/>
      <c r="K70" s="192"/>
      <c r="L70" s="201">
        <f>I70*100/E70</f>
        <v>79.459440559440552</v>
      </c>
      <c r="M70" s="192"/>
      <c r="N70" s="181"/>
    </row>
    <row r="71" spans="1:14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</row>
    <row r="72" spans="1:14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7">D72</f>
        <v>174.5</v>
      </c>
      <c r="G72" s="187">
        <v>173.74</v>
      </c>
      <c r="H72" s="187">
        <v>0.59</v>
      </c>
      <c r="I72" s="187">
        <f t="shared" ref="I72" si="28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14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7"/>
        <v>168.8</v>
      </c>
      <c r="G73" s="47">
        <v>168.3</v>
      </c>
      <c r="H73" s="47">
        <f>(D73-G73)*10000*C73/1000000</f>
        <v>1.1000000000000001</v>
      </c>
      <c r="I73" s="47">
        <f t="shared" ref="I73:I82" si="29">E73-H73</f>
        <v>3.6999999999999997</v>
      </c>
      <c r="J73" s="47">
        <v>0</v>
      </c>
      <c r="K73" s="47">
        <f>J73</f>
        <v>0</v>
      </c>
      <c r="L73" s="195">
        <f t="shared" ref="L73:L82" si="30">I73*100/E73</f>
        <v>77.083333333333343</v>
      </c>
      <c r="M73" s="47">
        <v>7.0000000000000007E-2</v>
      </c>
      <c r="N73" s="181"/>
    </row>
    <row r="74" spans="1:14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7"/>
        <v>159</v>
      </c>
      <c r="G74" s="47">
        <v>158.53</v>
      </c>
      <c r="H74" s="47">
        <f t="shared" ref="H74:H82" si="31">(D74-G74)*10000*C74/1000000</f>
        <v>0.43239999999999901</v>
      </c>
      <c r="I74" s="47">
        <f t="shared" si="29"/>
        <v>0.84760000000000102</v>
      </c>
      <c r="J74" s="47">
        <v>0.06</v>
      </c>
      <c r="K74" s="47">
        <v>0.06</v>
      </c>
      <c r="L74" s="195">
        <f t="shared" si="30"/>
        <v>66.218750000000085</v>
      </c>
      <c r="M74" s="47">
        <v>0.1</v>
      </c>
      <c r="N74" s="181"/>
    </row>
    <row r="75" spans="1:14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7"/>
        <v>158.30000000000001</v>
      </c>
      <c r="G75" s="47">
        <v>157.51</v>
      </c>
      <c r="H75" s="47">
        <f t="shared" si="31"/>
        <v>0.48980000000001267</v>
      </c>
      <c r="I75" s="47">
        <f t="shared" si="29"/>
        <v>0.53019999999998735</v>
      </c>
      <c r="J75" s="47">
        <v>7.0000000000000007E-2</v>
      </c>
      <c r="K75" s="47">
        <v>7.0000000000000007E-2</v>
      </c>
      <c r="L75" s="195">
        <f t="shared" si="30"/>
        <v>51.980392156861498</v>
      </c>
      <c r="M75" s="47">
        <v>0.1</v>
      </c>
      <c r="N75" s="181"/>
    </row>
    <row r="76" spans="1:14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7"/>
        <v>156.5</v>
      </c>
      <c r="G76" s="47">
        <v>155.69999999999999</v>
      </c>
      <c r="H76" s="47">
        <f t="shared" si="31"/>
        <v>0.7680000000000109</v>
      </c>
      <c r="I76" s="47">
        <f t="shared" si="29"/>
        <v>0.5919999999999892</v>
      </c>
      <c r="J76" s="47">
        <v>0.09</v>
      </c>
      <c r="K76" s="47">
        <v>0.09</v>
      </c>
      <c r="L76" s="195">
        <f t="shared" si="30"/>
        <v>43.529411764705088</v>
      </c>
      <c r="M76" s="47">
        <v>0.11</v>
      </c>
      <c r="N76" s="181"/>
    </row>
    <row r="77" spans="1:14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7"/>
        <v>156.19999999999999</v>
      </c>
      <c r="G77" s="47">
        <v>155.94999999999999</v>
      </c>
      <c r="H77" s="47">
        <f t="shared" si="31"/>
        <v>0.16500000000000001</v>
      </c>
      <c r="I77" s="47">
        <f t="shared" si="29"/>
        <v>0.83499999999999996</v>
      </c>
      <c r="J77" s="47">
        <v>0.09</v>
      </c>
      <c r="K77" s="47">
        <v>0.09</v>
      </c>
      <c r="L77" s="195">
        <f t="shared" si="30"/>
        <v>83.5</v>
      </c>
      <c r="M77" s="47">
        <v>0.11</v>
      </c>
      <c r="N77" s="181"/>
    </row>
    <row r="78" spans="1:14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7"/>
        <v>155.69999999999999</v>
      </c>
      <c r="G78" s="47">
        <v>155</v>
      </c>
      <c r="H78" s="47">
        <f>(D78-G78)*10000*C78/1000000</f>
        <v>0.64399999999998947</v>
      </c>
      <c r="I78" s="47">
        <f t="shared" si="29"/>
        <v>0.56600000000001049</v>
      </c>
      <c r="J78" s="47">
        <v>0.01</v>
      </c>
      <c r="K78" s="47">
        <v>0.01</v>
      </c>
      <c r="L78" s="195">
        <f t="shared" si="30"/>
        <v>46.7768595041331</v>
      </c>
      <c r="M78" s="47">
        <v>0.12</v>
      </c>
      <c r="N78" s="181"/>
    </row>
    <row r="79" spans="1:14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7"/>
        <v>154.19999999999999</v>
      </c>
      <c r="G79" s="47">
        <v>154.18</v>
      </c>
      <c r="H79" s="47">
        <f>(D79-G79)*10000*C79/1000000</f>
        <v>1.159999999998945E-2</v>
      </c>
      <c r="I79" s="47">
        <f t="shared" si="29"/>
        <v>1.0084000000000106</v>
      </c>
      <c r="J79" s="47">
        <v>0.11</v>
      </c>
      <c r="K79" s="47">
        <v>0.11</v>
      </c>
      <c r="L79" s="195">
        <f t="shared" si="30"/>
        <v>98.86274509804025</v>
      </c>
      <c r="M79" s="47">
        <v>0.13</v>
      </c>
      <c r="N79" s="181"/>
    </row>
    <row r="80" spans="1:14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7"/>
        <v>158.80000000000001</v>
      </c>
      <c r="G80" s="47">
        <v>158.59</v>
      </c>
      <c r="H80" s="47">
        <f t="shared" si="31"/>
        <v>0.32130000000001219</v>
      </c>
      <c r="I80" s="47">
        <f t="shared" si="29"/>
        <v>3.3186999999999878</v>
      </c>
      <c r="J80" s="47">
        <v>8.9999999999999993E-3</v>
      </c>
      <c r="K80" s="47">
        <v>0.01</v>
      </c>
      <c r="L80" s="195">
        <f t="shared" si="30"/>
        <v>91.173076923076579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7"/>
        <v>159</v>
      </c>
      <c r="G81" s="47">
        <v>158.75</v>
      </c>
      <c r="H81" s="47">
        <f t="shared" si="31"/>
        <v>0.17249999999999999</v>
      </c>
      <c r="I81" s="47">
        <f t="shared" si="29"/>
        <v>0.84750000000000003</v>
      </c>
      <c r="J81" s="47">
        <v>1.2E-2</v>
      </c>
      <c r="K81" s="47">
        <v>1.2E-2</v>
      </c>
      <c r="L81" s="195">
        <f t="shared" si="30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7"/>
        <v>160.5</v>
      </c>
      <c r="G82" s="47">
        <v>160.25</v>
      </c>
      <c r="H82" s="47">
        <f t="shared" si="31"/>
        <v>0.155</v>
      </c>
      <c r="I82" s="47">
        <f t="shared" si="29"/>
        <v>1.2150000000000001</v>
      </c>
      <c r="J82" s="47">
        <v>1.6E-2</v>
      </c>
      <c r="K82" s="47">
        <v>1.6E-2</v>
      </c>
      <c r="L82" s="195">
        <f t="shared" si="30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4.259600000000014</v>
      </c>
      <c r="I83" s="192">
        <f>SUM(I73:I82)</f>
        <v>13.460399999999986</v>
      </c>
      <c r="J83" s="193"/>
      <c r="K83" s="192"/>
      <c r="L83" s="201">
        <f>I83*100/E83</f>
        <v>75.961625282166963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150.33000000000001</v>
      </c>
      <c r="H85" s="47">
        <f>(D85-G85)*10000*C85/1000000</f>
        <v>1.1739699999999933</v>
      </c>
      <c r="I85" s="47">
        <f>E85-H85</f>
        <v>0.24603000000000663</v>
      </c>
      <c r="J85" s="211">
        <v>0</v>
      </c>
      <c r="K85" s="211">
        <f t="shared" ref="K85" si="32">J85</f>
        <v>0</v>
      </c>
      <c r="L85" s="195">
        <f t="shared" ref="L85:L87" si="33">I85*100/E85</f>
        <v>17.326056338028636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72</v>
      </c>
      <c r="D87" s="211">
        <v>160</v>
      </c>
      <c r="E87" s="211">
        <v>1.45</v>
      </c>
      <c r="F87" s="47">
        <f>D87</f>
        <v>160</v>
      </c>
      <c r="G87" s="211">
        <v>159.30000000000001</v>
      </c>
      <c r="H87" s="47">
        <f>(D87-G87)*10000*C87/1000000</f>
        <v>0.50399999999999179</v>
      </c>
      <c r="I87" s="47">
        <f>E87-H87</f>
        <v>0.94600000000000817</v>
      </c>
      <c r="J87" s="211">
        <v>0.01</v>
      </c>
      <c r="K87" s="211">
        <f>J87</f>
        <v>0.01</v>
      </c>
      <c r="L87" s="195">
        <f t="shared" si="33"/>
        <v>65.241379310345394</v>
      </c>
      <c r="M87" s="211">
        <v>0.01</v>
      </c>
      <c r="N87" s="238"/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129.31399999999999</v>
      </c>
      <c r="F100" s="192"/>
      <c r="G100" s="192"/>
      <c r="H100" s="192">
        <f>H21+H26+H37+H42+H47+H61+H70+H83+H85+H87</f>
        <v>36.111086199999932</v>
      </c>
      <c r="I100" s="192">
        <f>I21+I26+I37+I42+I47+I61+I70+I83+I85+I87</f>
        <v>93.202913800000061</v>
      </c>
      <c r="J100" s="192"/>
      <c r="K100" s="192"/>
      <c r="L100" s="192">
        <f>I100*100/E100</f>
        <v>72.074882688649382</v>
      </c>
      <c r="M100" s="257"/>
      <c r="N100" s="181"/>
    </row>
    <row r="101" spans="1:15" ht="14.1" customHeight="1" x14ac:dyDescent="0.25">
      <c r="A101" s="230"/>
      <c r="B101" s="275" t="s">
        <v>107</v>
      </c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181"/>
    </row>
    <row r="102" spans="1:15" x14ac:dyDescent="0.25">
      <c r="A102" s="252">
        <v>1</v>
      </c>
      <c r="B102" s="177" t="s">
        <v>108</v>
      </c>
      <c r="C102" s="231">
        <v>134</v>
      </c>
      <c r="D102" s="231">
        <v>102.1</v>
      </c>
      <c r="E102" s="231">
        <v>2.41</v>
      </c>
      <c r="F102" s="47">
        <f t="shared" ref="F102:F104" si="34">D102</f>
        <v>102.1</v>
      </c>
      <c r="G102" s="47">
        <v>101.4</v>
      </c>
      <c r="H102" s="47">
        <f>(D102-G102)*10000*C102/1000000</f>
        <v>0.93799999999998473</v>
      </c>
      <c r="I102" s="47">
        <f>E102-H102</f>
        <v>1.4720000000000155</v>
      </c>
      <c r="J102" s="231">
        <v>0.02</v>
      </c>
      <c r="K102" s="231">
        <f>J102</f>
        <v>0.02</v>
      </c>
      <c r="L102" s="195">
        <f t="shared" ref="L102:L104" si="35">I102*100/E102</f>
        <v>61.078838174274502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4"/>
        <v>169.5</v>
      </c>
      <c r="G103" s="47">
        <v>168.75</v>
      </c>
      <c r="H103" s="47">
        <f>(D103-G103)*10000*C103/1000000</f>
        <v>2.5425</v>
      </c>
      <c r="I103" s="47">
        <f>E103-H103</f>
        <v>1.5174999999999996</v>
      </c>
      <c r="J103" s="185">
        <v>1E-3</v>
      </c>
      <c r="K103" s="185">
        <f>J103</f>
        <v>1E-3</v>
      </c>
      <c r="L103" s="195">
        <f t="shared" si="35"/>
        <v>37.376847290640391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4"/>
        <v>180.1</v>
      </c>
      <c r="G104" s="47">
        <v>177.8</v>
      </c>
      <c r="H104" s="47">
        <f>(D104-G104)*10000*C104/1000000</f>
        <v>0.92459999999999321</v>
      </c>
      <c r="I104" s="47">
        <f>E104-H104</f>
        <v>7.5400000000006795E-2</v>
      </c>
      <c r="J104" s="47">
        <v>0</v>
      </c>
      <c r="K104" s="47">
        <v>0</v>
      </c>
      <c r="L104" s="195">
        <f t="shared" si="35"/>
        <v>7.5400000000006795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7.47</v>
      </c>
      <c r="F105" s="192"/>
      <c r="G105" s="233"/>
      <c r="H105" s="192">
        <f>SUM(H102:H104)</f>
        <v>4.4050999999999778</v>
      </c>
      <c r="I105" s="192">
        <f>SUM(I102:I104)</f>
        <v>3.0649000000000219</v>
      </c>
      <c r="J105" s="192"/>
      <c r="K105" s="192"/>
      <c r="L105" s="201">
        <f>I105*100/E105</f>
        <v>41.029451137885168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43" activePane="bottomRight" state="frozen"/>
      <selection pane="topRight" activeCell="N1" sqref="N1"/>
      <selection pane="bottomLeft" activeCell="A10" sqref="A10"/>
      <selection pane="bottomRight" activeCell="I10" sqref="I10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5" ht="12" customHeight="1" x14ac:dyDescent="0.25">
      <c r="A2" s="1"/>
      <c r="B2" s="286" t="s">
        <v>114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5" ht="10.5" customHeight="1" x14ac:dyDescent="0.25">
      <c r="A3" s="1"/>
      <c r="B3" s="287" t="str">
        <f>Лист1!B3</f>
        <v>станом на 10 вересня 2024р.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5" ht="12.75" customHeight="1" x14ac:dyDescent="0.25">
      <c r="A4" s="2"/>
      <c r="B4" s="3"/>
      <c r="C4" s="288" t="s">
        <v>2</v>
      </c>
      <c r="D4" s="289"/>
      <c r="E4" s="290"/>
      <c r="F4" s="291" t="s">
        <v>3</v>
      </c>
      <c r="G4" s="292"/>
      <c r="H4" s="293"/>
      <c r="I4" s="293"/>
      <c r="J4" s="293"/>
      <c r="K4" s="294"/>
      <c r="L4" s="282" t="s">
        <v>4</v>
      </c>
      <c r="M4" s="295" t="s">
        <v>5</v>
      </c>
      <c r="N4" s="280"/>
    </row>
    <row r="5" spans="1:15" x14ac:dyDescent="0.25">
      <c r="A5" s="4"/>
      <c r="B5" s="281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282" t="s">
        <v>113</v>
      </c>
      <c r="L5" s="283"/>
      <c r="M5" s="296"/>
      <c r="N5" s="280"/>
    </row>
    <row r="6" spans="1:15" x14ac:dyDescent="0.25">
      <c r="A6" s="4"/>
      <c r="B6" s="281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283"/>
      <c r="L6" s="283"/>
      <c r="M6" s="296"/>
      <c r="N6" s="280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283"/>
      <c r="L7" s="283"/>
      <c r="M7" s="296"/>
      <c r="N7" s="280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284"/>
      <c r="L8" s="284"/>
      <c r="M8" s="297"/>
      <c r="N8" s="280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175.37</v>
      </c>
      <c r="H11" s="27">
        <f>Лист1!H11</f>
        <v>5.1474421999999853</v>
      </c>
      <c r="I11" s="27">
        <f>E11-H11</f>
        <v>3.0925578000000149</v>
      </c>
      <c r="J11" s="27">
        <f>Лист1!J11</f>
        <v>0.35</v>
      </c>
      <c r="K11" s="27">
        <f>J11</f>
        <v>0.35</v>
      </c>
      <c r="L11" s="28">
        <f t="shared" ref="L11:L20" si="0">I11*100/E11</f>
        <v>37.5310412621361</v>
      </c>
      <c r="M11" s="154">
        <v>0.35</v>
      </c>
      <c r="N11" s="166"/>
      <c r="O11" s="166">
        <f>G11-D11</f>
        <v>-1.6299999999999955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167.4</v>
      </c>
      <c r="H12" s="27">
        <f>Лист1!H12</f>
        <v>0.11999999999999318</v>
      </c>
      <c r="I12" s="27">
        <f t="shared" ref="I12:I20" si="2">E12-H12</f>
        <v>3.3200000000000069</v>
      </c>
      <c r="J12" s="27">
        <f>Лист1!J12</f>
        <v>0.69</v>
      </c>
      <c r="K12" s="27">
        <f t="shared" ref="K12:K20" si="3">J12</f>
        <v>0.69</v>
      </c>
      <c r="L12" s="28">
        <f t="shared" si="0"/>
        <v>96.51162790697694</v>
      </c>
      <c r="M12" s="154">
        <v>0.8</v>
      </c>
      <c r="N12" s="166"/>
      <c r="O12" s="166">
        <f t="shared" ref="O12:O75" si="4">G12-D12</f>
        <v>-9.9999999999994316E-2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163.6</v>
      </c>
      <c r="H13" s="27">
        <f>Лист1!H13</f>
        <v>0.88000000000001244</v>
      </c>
      <c r="I13" s="27">
        <f t="shared" si="2"/>
        <v>0.61999999999998756</v>
      </c>
      <c r="J13" s="27">
        <f>Лист1!J13</f>
        <v>0.8</v>
      </c>
      <c r="K13" s="27">
        <f>J13</f>
        <v>0.8</v>
      </c>
      <c r="L13" s="28">
        <f t="shared" si="0"/>
        <v>41.333333333332504</v>
      </c>
      <c r="M13" s="154">
        <v>0.95</v>
      </c>
      <c r="N13" s="166"/>
      <c r="O13" s="166">
        <f t="shared" si="4"/>
        <v>-0.40000000000000568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156.83000000000001</v>
      </c>
      <c r="H14" s="27">
        <f>Лист1!H14</f>
        <v>3.607413999999932</v>
      </c>
      <c r="I14" s="27">
        <f t="shared" si="2"/>
        <v>13.35258600000007</v>
      </c>
      <c r="J14" s="27">
        <f>Лист1!J14</f>
        <v>1.5</v>
      </c>
      <c r="K14" s="27">
        <f t="shared" si="3"/>
        <v>1.5</v>
      </c>
      <c r="L14" s="28">
        <f t="shared" si="0"/>
        <v>78.729870283019267</v>
      </c>
      <c r="M14" s="154">
        <v>1.5</v>
      </c>
      <c r="N14" s="166"/>
      <c r="O14" s="166">
        <f t="shared" si="4"/>
        <v>-0.66999999999998749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144.26</v>
      </c>
      <c r="H15" s="27">
        <f>Лист1!H15</f>
        <v>0.23100000000002438</v>
      </c>
      <c r="I15" s="27">
        <f t="shared" si="2"/>
        <v>2.1889999999999756</v>
      </c>
      <c r="J15" s="27">
        <f>Лист1!J15</f>
        <v>1.5</v>
      </c>
      <c r="K15" s="27">
        <f t="shared" si="3"/>
        <v>1.5</v>
      </c>
      <c r="L15" s="28">
        <f t="shared" si="0"/>
        <v>90.454545454544444</v>
      </c>
      <c r="M15" s="154">
        <v>1.7</v>
      </c>
      <c r="N15" s="166"/>
      <c r="O15" s="166">
        <f t="shared" si="4"/>
        <v>-0.14000000000001478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142.68</v>
      </c>
      <c r="H16" s="27">
        <f>Лист1!H16</f>
        <v>4.9699999999995151E-2</v>
      </c>
      <c r="I16" s="27">
        <f t="shared" si="2"/>
        <v>1.5103000000000049</v>
      </c>
      <c r="J16" s="27">
        <f>Лист1!J16</f>
        <v>1.5</v>
      </c>
      <c r="K16" s="27">
        <f t="shared" si="3"/>
        <v>1.5</v>
      </c>
      <c r="L16" s="28">
        <f t="shared" si="0"/>
        <v>96.814102564102868</v>
      </c>
      <c r="M16" s="154">
        <v>1.8</v>
      </c>
      <c r="N16" s="166"/>
      <c r="O16" s="166">
        <f t="shared" si="4"/>
        <v>-6.9999999999993179E-2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130.61000000000001</v>
      </c>
      <c r="H17" s="27">
        <f>Лист1!H17</f>
        <v>3.2372999999999372</v>
      </c>
      <c r="I17" s="27">
        <f t="shared" si="2"/>
        <v>3.270000000006279E-2</v>
      </c>
      <c r="J17" s="27">
        <f>Лист1!J17</f>
        <v>2.25</v>
      </c>
      <c r="K17" s="27">
        <f t="shared" si="3"/>
        <v>2.25</v>
      </c>
      <c r="L17" s="28">
        <f t="shared" si="0"/>
        <v>1.0000000000019202</v>
      </c>
      <c r="M17" s="154">
        <v>2.25</v>
      </c>
      <c r="N17" s="166"/>
      <c r="O17" s="166">
        <f t="shared" si="4"/>
        <v>-0.98999999999998067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126.77</v>
      </c>
      <c r="H18" s="27">
        <f>Лист1!H18</f>
        <v>0.44100000000000678</v>
      </c>
      <c r="I18" s="27">
        <f t="shared" si="2"/>
        <v>1.3089999999999933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74.799999999999613</v>
      </c>
      <c r="M18" s="154">
        <v>2.2999999999999998</v>
      </c>
      <c r="N18" s="166"/>
      <c r="O18" s="166">
        <f t="shared" si="4"/>
        <v>-0.63000000000000966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113.1</v>
      </c>
      <c r="H19" s="27">
        <f>Лист1!H19</f>
        <v>5.1040000000000729</v>
      </c>
      <c r="I19" s="27">
        <f t="shared" si="2"/>
        <v>10.595999999999925</v>
      </c>
      <c r="J19" s="27">
        <f>Лист1!J19</f>
        <v>2.4</v>
      </c>
      <c r="K19" s="27">
        <f>J19</f>
        <v>2.4</v>
      </c>
      <c r="L19" s="28">
        <f t="shared" si="0"/>
        <v>67.490445859872139</v>
      </c>
      <c r="M19" s="154">
        <v>2.4500000000000002</v>
      </c>
      <c r="N19" s="166"/>
      <c r="O19" s="166">
        <f t="shared" si="4"/>
        <v>-0.80000000000001137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99.77</v>
      </c>
      <c r="H20" s="27">
        <f>Лист1!H20</f>
        <v>6.8000000000010621E-2</v>
      </c>
      <c r="I20" s="27">
        <f t="shared" si="2"/>
        <v>3.6819999999999893</v>
      </c>
      <c r="J20" s="27">
        <f>Лист1!J20</f>
        <v>1</v>
      </c>
      <c r="K20" s="27">
        <f t="shared" si="3"/>
        <v>1</v>
      </c>
      <c r="L20" s="28">
        <f t="shared" si="0"/>
        <v>98.186666666666369</v>
      </c>
      <c r="M20" s="154">
        <v>2.5</v>
      </c>
      <c r="N20" s="166"/>
      <c r="O20" s="166">
        <f t="shared" si="4"/>
        <v>-4.0000000000006253E-2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18.885856199999971</v>
      </c>
      <c r="I21" s="38">
        <f>SUM(I11:I20)</f>
        <v>39.704143800000026</v>
      </c>
      <c r="J21" s="37"/>
      <c r="K21" s="37"/>
      <c r="L21" s="180">
        <f>I21*100/E21</f>
        <v>67.766075780850016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198.65</v>
      </c>
      <c r="H23" s="27">
        <f>Лист1!H23</f>
        <v>0.42250000000000365</v>
      </c>
      <c r="I23" s="27">
        <f>E23-H23</f>
        <v>0.97749999999999626</v>
      </c>
      <c r="J23" s="167">
        <f>Лист1!J23</f>
        <v>8.9999999999999993E-3</v>
      </c>
      <c r="K23" s="170">
        <f>J23</f>
        <v>8.9999999999999993E-3</v>
      </c>
      <c r="L23" s="28">
        <f>I23*100/E23</f>
        <v>69.821428571428314</v>
      </c>
      <c r="M23" s="154">
        <v>0.05</v>
      </c>
      <c r="N23" s="166"/>
      <c r="O23" s="166">
        <f t="shared" si="4"/>
        <v>-0.65000000000000568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200.8</v>
      </c>
      <c r="H24" s="27">
        <f>Лист1!H24</f>
        <v>0.76999999999998758</v>
      </c>
      <c r="I24" s="27">
        <f>E24-H24</f>
        <v>0.75000000000001243</v>
      </c>
      <c r="J24" s="167">
        <f>Лист1!J24</f>
        <v>0.09</v>
      </c>
      <c r="K24" s="27">
        <f>J24</f>
        <v>0.09</v>
      </c>
      <c r="L24" s="28">
        <f t="shared" ref="L24" si="6">I24*100/E24</f>
        <v>49.342105263158714</v>
      </c>
      <c r="M24" s="154">
        <v>0.05</v>
      </c>
      <c r="N24" s="166"/>
      <c r="O24" s="166">
        <f t="shared" si="4"/>
        <v>-0.69999999999998863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</v>
      </c>
      <c r="H25" s="27">
        <f>Лист1!H25</f>
        <v>0.81</v>
      </c>
      <c r="I25" s="27">
        <f>E25-H25</f>
        <v>0.69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2.0024999999999915</v>
      </c>
      <c r="I26" s="51">
        <f>I23+I24+I25</f>
        <v>2.4175000000000084</v>
      </c>
      <c r="J26" s="51"/>
      <c r="K26" s="51"/>
      <c r="L26" s="180">
        <f>I26*100/E26</f>
        <v>54.694570135746801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0.12399999999999989</v>
      </c>
      <c r="I30" s="27">
        <f>E30-H30</f>
        <v>1.276</v>
      </c>
      <c r="J30" s="27">
        <f>Лист1!J30</f>
        <v>0.15</v>
      </c>
      <c r="K30" s="27">
        <f>J30</f>
        <v>0.15</v>
      </c>
      <c r="L30" s="28">
        <f>I30*100/E30</f>
        <v>91.142857142857153</v>
      </c>
      <c r="M30" s="154">
        <v>0.15</v>
      </c>
      <c r="N30" s="166"/>
      <c r="O30" s="166">
        <f t="shared" si="4"/>
        <v>0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0.45000000000000007</v>
      </c>
      <c r="I31" s="27">
        <f>E31-H31</f>
        <v>0.85</v>
      </c>
      <c r="J31" s="27">
        <f>Лист1!J31</f>
        <v>0.01</v>
      </c>
      <c r="K31" s="27">
        <f>J31</f>
        <v>0.01</v>
      </c>
      <c r="L31" s="28">
        <f>I31*100/E31</f>
        <v>65.384615384615387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182.2</v>
      </c>
      <c r="H33" s="27">
        <f>Лист1!H33</f>
        <v>9.0000000000003411E-2</v>
      </c>
      <c r="I33" s="27">
        <f>E33-H33</f>
        <v>3.8399999999999967</v>
      </c>
      <c r="J33" s="27">
        <f>Лист1!J33</f>
        <v>7.0000000000000007E-2</v>
      </c>
      <c r="K33" s="27">
        <f>J33</f>
        <v>7.0000000000000007E-2</v>
      </c>
      <c r="L33" s="28">
        <f t="shared" ref="L33:L35" si="9">I33*100/E33</f>
        <v>97.709923664122044</v>
      </c>
      <c r="M33" s="154">
        <v>0.21</v>
      </c>
      <c r="N33" s="166"/>
      <c r="O33" s="166">
        <f t="shared" si="4"/>
        <v>-0.30000000000001137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192.06</v>
      </c>
      <c r="H34" s="27">
        <f>Лист1!H34</f>
        <v>0.13199999999999934</v>
      </c>
      <c r="I34" s="27">
        <f>E34-H34</f>
        <v>0.93800000000000072</v>
      </c>
      <c r="J34" s="27">
        <f>Лист1!J34</f>
        <v>0.01</v>
      </c>
      <c r="K34" s="27">
        <f>J34</f>
        <v>0.01</v>
      </c>
      <c r="L34" s="28">
        <f t="shared" si="9"/>
        <v>87.663551401869213</v>
      </c>
      <c r="M34" s="154">
        <v>0.01</v>
      </c>
      <c r="N34" s="166"/>
      <c r="O34" s="166">
        <f t="shared" si="4"/>
        <v>-0.43999999999999773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178.86</v>
      </c>
      <c r="H35" s="27">
        <f>Лист1!H35</f>
        <v>7.1999999999994208E-2</v>
      </c>
      <c r="I35" s="27">
        <f>E35-H35</f>
        <v>1.6780000000000057</v>
      </c>
      <c r="J35" s="27">
        <f>Лист1!J35</f>
        <v>7.0000000000000007E-2</v>
      </c>
      <c r="K35" s="27">
        <f>J35</f>
        <v>7.0000000000000007E-2</v>
      </c>
      <c r="L35" s="28">
        <f t="shared" si="9"/>
        <v>95.885714285714613</v>
      </c>
      <c r="M35" s="154">
        <v>0.22</v>
      </c>
      <c r="N35" s="166"/>
      <c r="O35" s="166">
        <f t="shared" si="4"/>
        <v>-0.23999999999998067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173.79</v>
      </c>
      <c r="H36" s="27">
        <f>Лист1!H36</f>
        <v>7.2000000000002742E-2</v>
      </c>
      <c r="I36" s="27">
        <f>E36-H36</f>
        <v>0.9579999999999973</v>
      </c>
      <c r="J36" s="27">
        <f>Лист1!J36</f>
        <v>0.08</v>
      </c>
      <c r="K36" s="65">
        <f>J36</f>
        <v>0.08</v>
      </c>
      <c r="L36" s="28">
        <f>I36*100/E36</f>
        <v>93.009708737863804</v>
      </c>
      <c r="M36" s="154">
        <v>0.26</v>
      </c>
      <c r="N36" s="166"/>
      <c r="O36" s="166">
        <f t="shared" si="4"/>
        <v>-0.24000000000000909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0.93999999999999961</v>
      </c>
      <c r="I37" s="38">
        <f>I30+I31+I33+I34+I35+I36</f>
        <v>9.5399999999999991</v>
      </c>
      <c r="J37" s="38"/>
      <c r="K37" s="38"/>
      <c r="L37" s="180">
        <f>I37*100/E37</f>
        <v>91.030534351145022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189.27</v>
      </c>
      <c r="H39" s="27">
        <f>Лист1!H39</f>
        <v>0.13109999999999417</v>
      </c>
      <c r="I39" s="27">
        <f>E39-H39</f>
        <v>1.0589000000000057</v>
      </c>
      <c r="J39" s="27">
        <f>Лист1!J39</f>
        <v>0.02</v>
      </c>
      <c r="K39" s="27">
        <f>J39</f>
        <v>0.02</v>
      </c>
      <c r="L39" s="28">
        <f t="shared" ref="L39:L41" si="11">I39*100/E39</f>
        <v>88.9831932773114</v>
      </c>
      <c r="M39" s="154">
        <v>0.05</v>
      </c>
      <c r="N39" s="166"/>
      <c r="O39" s="166">
        <f t="shared" si="4"/>
        <v>-0.22999999999998977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185.16</v>
      </c>
      <c r="H40" s="27">
        <f>Лист1!H40</f>
        <v>0.35360000000000358</v>
      </c>
      <c r="I40" s="27">
        <f>E40-H40</f>
        <v>1.4763999999999964</v>
      </c>
      <c r="J40" s="27">
        <f>Лист1!J40</f>
        <v>0.01</v>
      </c>
      <c r="K40" s="27">
        <f>J40</f>
        <v>0.01</v>
      </c>
      <c r="L40" s="28">
        <f t="shared" si="11"/>
        <v>80.677595628415105</v>
      </c>
      <c r="M40" s="154">
        <v>0.06</v>
      </c>
      <c r="N40" s="166"/>
      <c r="O40" s="166">
        <f t="shared" si="4"/>
        <v>-0.34000000000000341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180.19</v>
      </c>
      <c r="H41" s="27">
        <f>Лист1!H41</f>
        <v>0.2623999999999978</v>
      </c>
      <c r="I41" s="27">
        <f>E41-H41</f>
        <v>0.75760000000000227</v>
      </c>
      <c r="J41" s="27">
        <f>Лист1!J41</f>
        <v>0.02</v>
      </c>
      <c r="K41" s="65">
        <f>J41</f>
        <v>0.02</v>
      </c>
      <c r="L41" s="28">
        <f t="shared" si="11"/>
        <v>74.274509803921802</v>
      </c>
      <c r="M41" s="154">
        <v>0.06</v>
      </c>
      <c r="N41" s="166"/>
      <c r="O41" s="166">
        <f t="shared" si="4"/>
        <v>-0.40999999999999659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0.74709999999999555</v>
      </c>
      <c r="I42" s="38">
        <f>SUM(I39:I41)</f>
        <v>3.2929000000000044</v>
      </c>
      <c r="J42" s="38"/>
      <c r="K42" s="38"/>
      <c r="L42" s="180">
        <f>I42*100/E42</f>
        <v>81.507425742574355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181.82</v>
      </c>
      <c r="H44" s="27">
        <f>Лист1!H44</f>
        <v>0.45356000000000452</v>
      </c>
      <c r="I44" s="27">
        <f>E44-H44</f>
        <v>0.62643999999999556</v>
      </c>
      <c r="J44" s="27">
        <f>Лист1!J44</f>
        <v>0.05</v>
      </c>
      <c r="K44" s="59">
        <f t="shared" ref="K44" si="13">J44</f>
        <v>0.05</v>
      </c>
      <c r="L44" s="28">
        <f t="shared" ref="L44:L46" si="14">I44*100/E44</f>
        <v>58.003703703703287</v>
      </c>
      <c r="M44" s="171">
        <v>0.04</v>
      </c>
      <c r="N44" s="166"/>
      <c r="O44" s="166">
        <f t="shared" si="4"/>
        <v>-0.68000000000000682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176.38</v>
      </c>
      <c r="H45" s="27">
        <f>Лист1!H45</f>
        <v>0.38936000000000287</v>
      </c>
      <c r="I45" s="27">
        <f>E45-H45</f>
        <v>1.0206399999999971</v>
      </c>
      <c r="J45" s="27">
        <f>Лист1!J45</f>
        <v>0.05</v>
      </c>
      <c r="K45" s="59">
        <f>J45</f>
        <v>0.05</v>
      </c>
      <c r="L45" s="28">
        <f t="shared" si="14"/>
        <v>72.385815602836672</v>
      </c>
      <c r="M45" s="171">
        <v>0.05</v>
      </c>
      <c r="N45" s="166"/>
      <c r="O45" s="166">
        <f t="shared" si="4"/>
        <v>-0.62000000000000455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174.95</v>
      </c>
      <c r="H46" s="27">
        <f>Лист1!H46</f>
        <v>0.16800000000000637</v>
      </c>
      <c r="I46" s="27">
        <f>E46-H46</f>
        <v>1.0019999999999936</v>
      </c>
      <c r="J46" s="27">
        <f>Лист1!J46</f>
        <v>0.1</v>
      </c>
      <c r="K46" s="59">
        <f>J46</f>
        <v>0.1</v>
      </c>
      <c r="L46" s="28">
        <f t="shared" si="14"/>
        <v>85.641025641025095</v>
      </c>
      <c r="M46" s="171">
        <v>0.06</v>
      </c>
      <c r="N46" s="166"/>
      <c r="O46" s="166">
        <f t="shared" si="4"/>
        <v>-0.30000000000001137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1.0109200000000138</v>
      </c>
      <c r="I47" s="73">
        <f>SUM(I44:I46)</f>
        <v>2.6490799999999863</v>
      </c>
      <c r="J47" s="38"/>
      <c r="K47" s="76"/>
      <c r="L47" s="180">
        <f>I47*100/E47</f>
        <v>72.379234972677224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21.06</v>
      </c>
      <c r="H50" s="27">
        <f>Лист1!H50</f>
        <v>1.75</v>
      </c>
      <c r="I50" s="27">
        <f>E50-H50</f>
        <v>0.7200000000000002</v>
      </c>
      <c r="J50" s="27">
        <f>Лист1!J50</f>
        <v>0.1</v>
      </c>
      <c r="K50" s="27">
        <f t="shared" ref="K50:K52" si="16">J50</f>
        <v>0.1</v>
      </c>
      <c r="L50" s="28">
        <f t="shared" ref="L50:L60" si="17">I50*100/E50</f>
        <v>29.149797570850208</v>
      </c>
      <c r="M50" s="154">
        <v>0.1</v>
      </c>
      <c r="N50" s="166"/>
      <c r="O50" s="166">
        <f t="shared" si="4"/>
        <v>-191.44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193.9</v>
      </c>
      <c r="H51" s="27">
        <f>Лист1!H51</f>
        <v>0.54</v>
      </c>
      <c r="I51" s="27">
        <f t="shared" ref="I51:I60" si="18">E51-H51</f>
        <v>0.76</v>
      </c>
      <c r="J51" s="27">
        <f>Лист1!J51</f>
        <v>1</v>
      </c>
      <c r="K51" s="27">
        <f>J51</f>
        <v>1</v>
      </c>
      <c r="L51" s="28">
        <f t="shared" si="17"/>
        <v>58.46153846153846</v>
      </c>
      <c r="M51" s="154">
        <v>0.15</v>
      </c>
      <c r="N51" s="166"/>
      <c r="O51" s="166">
        <f t="shared" si="4"/>
        <v>-1.5999999999999943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191.71</v>
      </c>
      <c r="H52" s="27">
        <f>Лист1!H52</f>
        <v>-1.590000000003073E-2</v>
      </c>
      <c r="I52" s="27">
        <f t="shared" si="18"/>
        <v>1.7559000000000307</v>
      </c>
      <c r="J52" s="27">
        <f>Лист1!J52</f>
        <v>0.4</v>
      </c>
      <c r="K52" s="27">
        <f t="shared" si="16"/>
        <v>0.4</v>
      </c>
      <c r="L52" s="28">
        <f t="shared" si="17"/>
        <v>100.91379310345005</v>
      </c>
      <c r="M52" s="154">
        <v>0.15</v>
      </c>
      <c r="N52" s="166"/>
      <c r="O52" s="166">
        <f t="shared" si="4"/>
        <v>1.0000000000019327E-2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189.2</v>
      </c>
      <c r="H53" s="27">
        <f>Лист1!H53</f>
        <v>0.52</v>
      </c>
      <c r="I53" s="27">
        <f t="shared" si="18"/>
        <v>1.41</v>
      </c>
      <c r="J53" s="27">
        <f>Лист1!J53</f>
        <v>0.25</v>
      </c>
      <c r="K53" s="27">
        <f>J53</f>
        <v>0.25</v>
      </c>
      <c r="L53" s="28">
        <f t="shared" si="17"/>
        <v>73.056994818652853</v>
      </c>
      <c r="M53" s="154">
        <v>0.2</v>
      </c>
      <c r="N53" s="166"/>
      <c r="O53" s="166">
        <f t="shared" si="4"/>
        <v>-0.30000000000001137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185.29</v>
      </c>
      <c r="H55" s="59">
        <f>Лист1!H54</f>
        <v>0.36</v>
      </c>
      <c r="I55" s="59">
        <f t="shared" si="18"/>
        <v>0.71000000000000008</v>
      </c>
      <c r="J55" s="59">
        <f>Лист1!J54</f>
        <v>0.25</v>
      </c>
      <c r="K55" s="59">
        <f t="shared" ref="K55:K60" si="20">J55</f>
        <v>0.25</v>
      </c>
      <c r="L55" s="178">
        <f t="shared" si="17"/>
        <v>66.355140186915904</v>
      </c>
      <c r="M55" s="179">
        <v>0.25</v>
      </c>
      <c r="N55" s="166"/>
      <c r="O55" s="166">
        <f t="shared" si="4"/>
        <v>-0.71000000000000796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</v>
      </c>
      <c r="H56" s="27">
        <f>Лист1!H56</f>
        <v>0.56000000000000005</v>
      </c>
      <c r="I56" s="27">
        <f t="shared" si="18"/>
        <v>0.90999999999999992</v>
      </c>
      <c r="J56" s="27">
        <f>Лист1!J56</f>
        <v>0.25</v>
      </c>
      <c r="K56" s="27">
        <f>J56</f>
        <v>0.25</v>
      </c>
      <c r="L56" s="28">
        <f t="shared" si="17"/>
        <v>61.904761904761898</v>
      </c>
      <c r="M56" s="154">
        <v>0.3</v>
      </c>
      <c r="N56" s="166"/>
      <c r="O56" s="166">
        <f t="shared" si="4"/>
        <v>-0.40000000000000568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172.95</v>
      </c>
      <c r="H57" s="27">
        <f>Лист1!H57</f>
        <v>2.9000000000006593E-2</v>
      </c>
      <c r="I57" s="27">
        <f t="shared" si="18"/>
        <v>1.1009999999999933</v>
      </c>
      <c r="J57" s="27">
        <f>Лист1!J57</f>
        <v>0.01</v>
      </c>
      <c r="K57" s="27">
        <f>J57</f>
        <v>0.01</v>
      </c>
      <c r="L57" s="28">
        <f t="shared" si="17"/>
        <v>97.433628318583487</v>
      </c>
      <c r="M57" s="154">
        <v>0.35</v>
      </c>
      <c r="N57" s="166"/>
      <c r="O57" s="166">
        <f t="shared" si="4"/>
        <v>-5.0000000000011369E-2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168.8</v>
      </c>
      <c r="H58" s="27">
        <f>Лист1!H58</f>
        <v>0.13599999999999227</v>
      </c>
      <c r="I58" s="27">
        <f t="shared" si="18"/>
        <v>1.0640000000000076</v>
      </c>
      <c r="J58" s="27">
        <f>Лист1!J58</f>
        <v>0.01</v>
      </c>
      <c r="K58" s="27">
        <f t="shared" si="20"/>
        <v>0.01</v>
      </c>
      <c r="L58" s="28">
        <f t="shared" si="17"/>
        <v>88.666666666667297</v>
      </c>
      <c r="M58" s="154">
        <v>0.4</v>
      </c>
      <c r="N58" s="166"/>
      <c r="O58" s="166">
        <f t="shared" si="4"/>
        <v>-0.19999999999998863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162.84</v>
      </c>
      <c r="H59" s="27">
        <f>Лист1!H59</f>
        <v>0.16319999999999651</v>
      </c>
      <c r="I59" s="27">
        <f t="shared" si="18"/>
        <v>2.3368000000000033</v>
      </c>
      <c r="J59" s="27">
        <f>Лист1!J59</f>
        <v>0.01</v>
      </c>
      <c r="K59" s="27">
        <f t="shared" si="20"/>
        <v>0.01</v>
      </c>
      <c r="L59" s="28">
        <f t="shared" si="17"/>
        <v>93.472000000000122</v>
      </c>
      <c r="M59" s="154">
        <v>0.45</v>
      </c>
      <c r="N59" s="166"/>
      <c r="O59" s="166">
        <f t="shared" si="4"/>
        <v>-0.15999999999999659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159.85</v>
      </c>
      <c r="H60" s="27">
        <f>Лист1!H60</f>
        <v>0.19500000000000001</v>
      </c>
      <c r="I60" s="27">
        <f t="shared" si="18"/>
        <v>1.085</v>
      </c>
      <c r="J60" s="27">
        <f>Лист1!J60</f>
        <v>0.02</v>
      </c>
      <c r="K60" s="65">
        <f t="shared" si="20"/>
        <v>0.02</v>
      </c>
      <c r="L60" s="28">
        <f t="shared" si="17"/>
        <v>84.765625</v>
      </c>
      <c r="M60" s="154">
        <v>0.5</v>
      </c>
      <c r="N60" s="166"/>
      <c r="O60" s="166">
        <f t="shared" si="4"/>
        <v>-0.25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4.2372999999999648</v>
      </c>
      <c r="I61" s="38">
        <f>I50+I51+I52+I53+I55+I56+I57+I58+I59+I60</f>
        <v>11.852700000000034</v>
      </c>
      <c r="J61" s="38"/>
      <c r="K61" s="90"/>
      <c r="L61" s="180">
        <f>I61*100/E61</f>
        <v>69.721764705882535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217.56</v>
      </c>
      <c r="H63" s="27">
        <f>Лист1!H63</f>
        <v>0.24</v>
      </c>
      <c r="I63" s="27">
        <f>E63-H63</f>
        <v>0.88000000000000012</v>
      </c>
      <c r="J63" s="27">
        <f>Лист1!J63</f>
        <v>0.05</v>
      </c>
      <c r="K63" s="27">
        <f>J63</f>
        <v>0.05</v>
      </c>
      <c r="L63" s="28">
        <f t="shared" ref="L63:L68" si="22">I63*100/E63</f>
        <v>78.571428571428584</v>
      </c>
      <c r="M63" s="154">
        <v>0.01</v>
      </c>
      <c r="N63" s="166"/>
      <c r="O63" s="166">
        <f t="shared" si="4"/>
        <v>-0.34000000000000341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211.1</v>
      </c>
      <c r="H64" s="27">
        <f>Лист1!H64</f>
        <v>0.37</v>
      </c>
      <c r="I64" s="27">
        <f>E64-H64</f>
        <v>1.8399999999999999</v>
      </c>
      <c r="J64" s="27">
        <f>Лист1!J64</f>
        <v>0.06</v>
      </c>
      <c r="K64" s="27">
        <f>J64</f>
        <v>0.06</v>
      </c>
      <c r="L64" s="28">
        <f t="shared" si="22"/>
        <v>83.257918552036202</v>
      </c>
      <c r="M64" s="154">
        <v>0.04</v>
      </c>
      <c r="N64" s="166"/>
      <c r="O64" s="166">
        <f t="shared" si="4"/>
        <v>-0.40000000000000568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188.8</v>
      </c>
      <c r="H65" s="27">
        <f>Лист1!H65</f>
        <v>0.41</v>
      </c>
      <c r="I65" s="27">
        <f>E65-H65</f>
        <v>1.1700000000000002</v>
      </c>
      <c r="J65" s="27">
        <f>Лист1!J65</f>
        <v>7.0000000000000007E-2</v>
      </c>
      <c r="K65" s="27">
        <f>J65</f>
        <v>7.0000000000000007E-2</v>
      </c>
      <c r="L65" s="28">
        <f t="shared" si="22"/>
        <v>74.050632911392412</v>
      </c>
      <c r="M65" s="154">
        <v>0.06</v>
      </c>
      <c r="N65" s="166"/>
      <c r="O65" s="166">
        <f t="shared" si="4"/>
        <v>-0.39999999999997726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184.1</v>
      </c>
      <c r="H66" s="27">
        <f>Лист1!H66</f>
        <v>0.36</v>
      </c>
      <c r="I66" s="27">
        <f>E66-H66</f>
        <v>1.0699999999999998</v>
      </c>
      <c r="J66" s="27">
        <f>Лист1!J66</f>
        <v>0.05</v>
      </c>
      <c r="K66" s="27">
        <f>J66</f>
        <v>0.05</v>
      </c>
      <c r="L66" s="28">
        <f t="shared" si="22"/>
        <v>74.825174825174813</v>
      </c>
      <c r="M66" s="154">
        <v>7.0000000000000007E-2</v>
      </c>
      <c r="N66" s="166"/>
      <c r="O66" s="166">
        <f t="shared" si="4"/>
        <v>-0.40000000000000568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97.89</v>
      </c>
      <c r="H68" s="27">
        <f>Лист1!H68</f>
        <v>9.9839999999997875E-2</v>
      </c>
      <c r="I68" s="27">
        <f>E68-H68</f>
        <v>2.4001600000000023</v>
      </c>
      <c r="J68" s="27">
        <f>Лист1!J68</f>
        <v>0.15</v>
      </c>
      <c r="K68" s="27">
        <f>J68</f>
        <v>0.15</v>
      </c>
      <c r="L68" s="28">
        <f t="shared" si="22"/>
        <v>96.006400000000085</v>
      </c>
      <c r="M68" s="154">
        <v>0.15</v>
      </c>
      <c r="N68" s="166"/>
      <c r="O68" s="166">
        <f t="shared" si="4"/>
        <v>-7.9999999999998295E-2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160.59</v>
      </c>
      <c r="H69" s="27">
        <f>Лист1!H69</f>
        <v>0.87000000000000455</v>
      </c>
      <c r="I69" s="27">
        <f>E69-H69</f>
        <v>1.7299999999999955</v>
      </c>
      <c r="J69" s="27">
        <f>Лист1!J69</f>
        <v>0</v>
      </c>
      <c r="K69" s="27">
        <f t="shared" ref="K69" si="23">J69</f>
        <v>0</v>
      </c>
      <c r="L69" s="28">
        <f>I69*100/E69</f>
        <v>66.538461538461362</v>
      </c>
      <c r="M69" s="154">
        <v>0.16</v>
      </c>
      <c r="N69" s="166"/>
      <c r="O69" s="166">
        <f t="shared" si="4"/>
        <v>-0.87000000000000455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2.3498400000000021</v>
      </c>
      <c r="I70" s="38">
        <f>I63+I64+I65+I66+I68+I69</f>
        <v>9.0901599999999974</v>
      </c>
      <c r="J70" s="38"/>
      <c r="K70" s="38"/>
      <c r="L70" s="180">
        <f>I70*100/E70</f>
        <v>69.17929984779299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</v>
      </c>
      <c r="H73" s="27">
        <f>Лист1!H73</f>
        <v>1.1000000000000001</v>
      </c>
      <c r="I73" s="27">
        <f t="shared" si="25"/>
        <v>3.6999999999999997</v>
      </c>
      <c r="J73" s="27">
        <f>Лист1!J73</f>
        <v>0</v>
      </c>
      <c r="K73" s="27">
        <f>J73</f>
        <v>0</v>
      </c>
      <c r="L73" s="28">
        <f t="shared" ref="L73:L82" si="26">I73*100/E73</f>
        <v>77.083333333333343</v>
      </c>
      <c r="M73" s="154">
        <v>7.0000000000000007E-2</v>
      </c>
      <c r="N73" s="166"/>
      <c r="O73" s="166">
        <f t="shared" si="4"/>
        <v>-0.5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4.259600000000014</v>
      </c>
      <c r="I83" s="38">
        <f>SUM(I73:I82)</f>
        <v>13.460399999999986</v>
      </c>
      <c r="J83" s="109"/>
      <c r="K83" s="74"/>
      <c r="L83" s="180">
        <f>I83*100/E83</f>
        <v>75.961625282166963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150.33000000000001</v>
      </c>
      <c r="H85" s="27">
        <f>Лист1!H85</f>
        <v>1.1739699999999933</v>
      </c>
      <c r="I85" s="27">
        <f>E85-H85</f>
        <v>0.24603000000000663</v>
      </c>
      <c r="J85" s="48">
        <f>Лист1!J85</f>
        <v>0</v>
      </c>
      <c r="K85" s="48">
        <f t="shared" ref="K85" si="28">J85</f>
        <v>0</v>
      </c>
      <c r="L85" s="28">
        <f>I85*100/E85</f>
        <v>17.326056338028636</v>
      </c>
      <c r="M85" s="159">
        <v>0.05</v>
      </c>
      <c r="N85" s="166"/>
      <c r="O85" s="166">
        <f t="shared" si="27"/>
        <v>-2.1699999999999875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159.30000000000001</v>
      </c>
      <c r="H87" s="27">
        <f>Лист1!H87</f>
        <v>0.50399999999999179</v>
      </c>
      <c r="I87" s="27">
        <f>E87-H87</f>
        <v>0.94600000000000817</v>
      </c>
      <c r="J87" s="48">
        <f>Лист1!J87</f>
        <v>0.01</v>
      </c>
      <c r="K87" s="143">
        <f>J87</f>
        <v>0.01</v>
      </c>
      <c r="L87" s="28">
        <f>I87*100/E87</f>
        <v>65.241379310345394</v>
      </c>
      <c r="M87" s="160">
        <v>0.01</v>
      </c>
      <c r="N87" s="166"/>
      <c r="O87" s="166">
        <f t="shared" si="27"/>
        <v>-0.69999999999998863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97.15</v>
      </c>
      <c r="H94" s="150">
        <v>8.6999999999999994E-2</v>
      </c>
      <c r="I94" s="27"/>
      <c r="J94" s="150">
        <v>0.02</v>
      </c>
      <c r="K94" s="150">
        <f>J94</f>
        <v>0.02</v>
      </c>
      <c r="L94" s="243">
        <v>95</v>
      </c>
      <c r="M94" s="143">
        <v>97</v>
      </c>
      <c r="N94" s="166"/>
      <c r="O94" s="166">
        <f t="shared" si="27"/>
        <v>-4.9999999999997158E-2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8.6999999999999994E-2</v>
      </c>
      <c r="I95" s="36">
        <f>I93+I94</f>
        <v>0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139.16</v>
      </c>
      <c r="H97" s="150">
        <v>0.05</v>
      </c>
      <c r="I97" s="27"/>
      <c r="J97" s="150">
        <v>2E-3</v>
      </c>
      <c r="K97" s="150">
        <f>J97</f>
        <v>2E-3</v>
      </c>
      <c r="L97" s="242">
        <v>98</v>
      </c>
      <c r="M97" s="143">
        <v>100</v>
      </c>
      <c r="N97" s="166"/>
      <c r="O97" s="166">
        <f t="shared" si="27"/>
        <v>-3.9999999999992042E-2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36.248086199999932</v>
      </c>
      <c r="I100" s="192">
        <f>I21+I26+I37+I42+I47+I61+I70+I83+I85+I87+I95+I97</f>
        <v>93.198913800000071</v>
      </c>
      <c r="J100" s="192"/>
      <c r="K100" s="192"/>
      <c r="L100" s="201">
        <f>I100*100/E100</f>
        <v>68.659874613231239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285" t="s">
        <v>107</v>
      </c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0">D102</f>
        <v>102.1</v>
      </c>
      <c r="G102" s="27">
        <f>Лист1!G102</f>
        <v>101.4</v>
      </c>
      <c r="H102" s="27">
        <f>Лист1!H102</f>
        <v>0.93799999999998473</v>
      </c>
      <c r="I102" s="27">
        <f>E102-H102</f>
        <v>1.4720000000000155</v>
      </c>
      <c r="J102" s="133">
        <f>Лист1!J102</f>
        <v>0.02</v>
      </c>
      <c r="K102" s="133">
        <f>J102</f>
        <v>0.02</v>
      </c>
      <c r="L102" s="28">
        <f t="shared" ref="L102:L104" si="31">I102*100/E102</f>
        <v>61.078838174274502</v>
      </c>
      <c r="M102" s="163"/>
      <c r="N102" s="166"/>
      <c r="O102" s="166">
        <f t="shared" si="27"/>
        <v>-0.69999999999998863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0"/>
        <v>169.5</v>
      </c>
      <c r="G103" s="27">
        <f>Лист1!G103</f>
        <v>168.75</v>
      </c>
      <c r="H103" s="27">
        <f>Лист1!H103</f>
        <v>2.5425</v>
      </c>
      <c r="I103" s="27">
        <f>E103-H103</f>
        <v>1.5174999999999996</v>
      </c>
      <c r="J103" s="133">
        <f>Лист1!J103</f>
        <v>1E-3</v>
      </c>
      <c r="K103" s="27">
        <f>J103</f>
        <v>1E-3</v>
      </c>
      <c r="L103" s="28">
        <f t="shared" si="31"/>
        <v>37.376847290640391</v>
      </c>
      <c r="M103" s="154"/>
      <c r="N103" s="166"/>
      <c r="O103" s="166">
        <f t="shared" si="27"/>
        <v>-0.75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0"/>
        <v>180.1</v>
      </c>
      <c r="G104" s="27">
        <f>Лист1!G104</f>
        <v>177.8</v>
      </c>
      <c r="H104" s="27">
        <f>Лист1!H104</f>
        <v>0.92459999999999321</v>
      </c>
      <c r="I104" s="27">
        <f>E104-H104</f>
        <v>7.5400000000006795E-2</v>
      </c>
      <c r="J104" s="133">
        <f>Лист1!J104</f>
        <v>0</v>
      </c>
      <c r="K104" s="27">
        <v>0</v>
      </c>
      <c r="L104" s="28">
        <f t="shared" si="31"/>
        <v>7.5400000000006795</v>
      </c>
      <c r="M104" s="154"/>
      <c r="N104" s="166"/>
      <c r="O104" s="166">
        <f t="shared" si="27"/>
        <v>-2.2999999999999829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4.4050999999999778</v>
      </c>
      <c r="I105" s="38">
        <f>SUM(I102:I104)</f>
        <v>3.0649000000000219</v>
      </c>
      <c r="J105" s="38"/>
      <c r="K105" s="38"/>
      <c r="L105" s="196">
        <f>I105*100/E105</f>
        <v>41.029451137885168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964.49729221832627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2024-09-10T08:52:00Z</cp:lastPrinted>
  <dcterms:created xsi:type="dcterms:W3CDTF">2023-05-23T07:28:04Z</dcterms:created>
  <dcterms:modified xsi:type="dcterms:W3CDTF">2024-09-10T08:55:48Z</dcterms:modified>
</cp:coreProperties>
</file>