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175" yWindow="0" windowWidth="11040" windowHeight="11760"/>
  </bookViews>
  <sheets>
    <sheet name="Лист1" sheetId="1" r:id="rId1"/>
    <sheet name="повна" sheetId="4" state="hidden" r:id="rId2"/>
    <sheet name="Лист2" sheetId="2" r:id="rId3"/>
    <sheet name="Лист3" sheetId="3" r:id="rId4"/>
  </sheets>
  <definedNames>
    <definedName name="_xlnm.Print_Area" localSheetId="0">Лист1!$A$1:$M$106</definedName>
  </definedNames>
  <calcPr calcId="145621"/>
</workbook>
</file>

<file path=xl/calcChain.xml><?xml version="1.0" encoding="utf-8"?>
<calcChain xmlns="http://schemas.openxmlformats.org/spreadsheetml/2006/main">
  <c r="H52" i="1" l="1"/>
  <c r="K57" i="1" l="1"/>
  <c r="K94" i="4" l="1"/>
  <c r="K97" i="4" l="1"/>
  <c r="H40" i="1" l="1"/>
  <c r="G11" i="4"/>
  <c r="K13" i="1" l="1"/>
  <c r="K12" i="1"/>
  <c r="H30" i="1" l="1"/>
  <c r="E95" i="1" l="1"/>
  <c r="H20" i="1" l="1"/>
  <c r="H69" i="1" l="1"/>
  <c r="H24" i="1"/>
  <c r="I24" i="1" s="1"/>
  <c r="H23" i="1"/>
  <c r="I23" i="1" s="1"/>
  <c r="I25" i="1"/>
  <c r="E61" i="1" l="1"/>
  <c r="I54" i="1"/>
  <c r="I52" i="1"/>
  <c r="I50" i="1"/>
  <c r="H87" i="1"/>
  <c r="I87" i="1" s="1"/>
  <c r="H85" i="1"/>
  <c r="I85" i="1" s="1"/>
  <c r="E37" i="1"/>
  <c r="E83" i="1"/>
  <c r="E70" i="1"/>
  <c r="E47" i="1"/>
  <c r="E26" i="1"/>
  <c r="H26" i="1"/>
  <c r="I26" i="1"/>
  <c r="E21" i="1"/>
  <c r="E42" i="1"/>
  <c r="E100" i="1" l="1"/>
  <c r="I20" i="1"/>
  <c r="L20" i="1" s="1"/>
  <c r="L26" i="1"/>
  <c r="I56" i="1"/>
  <c r="H68" i="1"/>
  <c r="H70" i="1" l="1"/>
  <c r="I53" i="1"/>
  <c r="H45" i="1"/>
  <c r="I51" i="1" l="1"/>
  <c r="H33" i="1"/>
  <c r="I33" i="1" s="1"/>
  <c r="L33" i="1" s="1"/>
  <c r="H36" i="1"/>
  <c r="I36" i="1" s="1"/>
  <c r="H39" i="1" l="1"/>
  <c r="H35" i="1"/>
  <c r="I35" i="1" s="1"/>
  <c r="H14" i="1" l="1"/>
  <c r="H17" i="1" l="1"/>
  <c r="H15" i="1"/>
  <c r="H102" i="1"/>
  <c r="H41" i="1"/>
  <c r="H42" i="1" s="1"/>
  <c r="H34" i="1"/>
  <c r="I34" i="1" l="1"/>
  <c r="L34" i="1" s="1"/>
  <c r="H19" i="1"/>
  <c r="E70" i="4" l="1"/>
  <c r="L30" i="1"/>
  <c r="E83" i="4" l="1"/>
  <c r="E61" i="4"/>
  <c r="H95" i="4"/>
  <c r="E95" i="4"/>
  <c r="E26" i="4"/>
  <c r="L25" i="4"/>
  <c r="H25" i="4"/>
  <c r="H79" i="1" l="1"/>
  <c r="H78" i="1"/>
  <c r="H60" i="1"/>
  <c r="I60" i="1" s="1"/>
  <c r="H59" i="1"/>
  <c r="I59" i="1" s="1"/>
  <c r="H58" i="1"/>
  <c r="H57" i="1"/>
  <c r="I57" i="1" s="1"/>
  <c r="H46" i="1"/>
  <c r="H16" i="1"/>
  <c r="H13" i="1"/>
  <c r="H12" i="1"/>
  <c r="I58" i="1" l="1"/>
  <c r="I61" i="1" s="1"/>
  <c r="L61" i="1" s="1"/>
  <c r="H61" i="1"/>
  <c r="K33" i="1" l="1"/>
  <c r="K59" i="1" l="1"/>
  <c r="I12" i="1"/>
  <c r="L12" i="1" s="1"/>
  <c r="I13" i="1" l="1"/>
  <c r="L13" i="1" s="1"/>
  <c r="H103" i="1" l="1"/>
  <c r="I103" i="1" s="1"/>
  <c r="I102" i="1"/>
  <c r="H73" i="1"/>
  <c r="K14" i="1"/>
  <c r="O105" i="4" l="1"/>
  <c r="O101" i="4"/>
  <c r="O100" i="4"/>
  <c r="O99" i="4"/>
  <c r="O98" i="4"/>
  <c r="O97" i="4"/>
  <c r="O96" i="4"/>
  <c r="O95" i="4"/>
  <c r="O94" i="4"/>
  <c r="O93" i="4"/>
  <c r="O92" i="4"/>
  <c r="O91" i="4"/>
  <c r="O90" i="4"/>
  <c r="O89" i="4"/>
  <c r="O88" i="4"/>
  <c r="O86" i="4"/>
  <c r="O84" i="4"/>
  <c r="O83" i="4"/>
  <c r="O72" i="4"/>
  <c r="O71" i="4"/>
  <c r="O70" i="4"/>
  <c r="O67" i="4"/>
  <c r="O62" i="4"/>
  <c r="O61" i="4"/>
  <c r="O54" i="4"/>
  <c r="O49" i="4"/>
  <c r="O48" i="4"/>
  <c r="O47" i="4"/>
  <c r="O43" i="4"/>
  <c r="O42" i="4"/>
  <c r="O38" i="4"/>
  <c r="O37" i="4"/>
  <c r="O32" i="4"/>
  <c r="O29" i="4"/>
  <c r="O28" i="4"/>
  <c r="O27" i="4"/>
  <c r="O26" i="4"/>
  <c r="O22" i="4"/>
  <c r="O21" i="4"/>
  <c r="J82" i="4" l="1"/>
  <c r="J81" i="4"/>
  <c r="J80" i="4"/>
  <c r="J79" i="4"/>
  <c r="J78" i="4"/>
  <c r="J77" i="4"/>
  <c r="J76" i="4"/>
  <c r="J75" i="4"/>
  <c r="J74" i="4"/>
  <c r="J73" i="4"/>
  <c r="J11" i="4"/>
  <c r="H87" i="4"/>
  <c r="H73" i="4"/>
  <c r="H69" i="4"/>
  <c r="H65" i="4"/>
  <c r="H64" i="4"/>
  <c r="H63" i="4"/>
  <c r="H60" i="4"/>
  <c r="H59" i="4"/>
  <c r="H57" i="4"/>
  <c r="H56" i="4"/>
  <c r="H55" i="4"/>
  <c r="H53" i="4"/>
  <c r="H52" i="4"/>
  <c r="H51" i="4"/>
  <c r="H50" i="4"/>
  <c r="H40" i="4"/>
  <c r="H36" i="4"/>
  <c r="H35" i="4"/>
  <c r="H33" i="4"/>
  <c r="H30" i="4"/>
  <c r="I30" i="4" s="1"/>
  <c r="H19" i="4"/>
  <c r="H15" i="4"/>
  <c r="H13" i="4"/>
  <c r="H12" i="4"/>
  <c r="G104" i="4"/>
  <c r="O104" i="4" s="1"/>
  <c r="G103" i="4"/>
  <c r="O103" i="4" s="1"/>
  <c r="G102" i="4"/>
  <c r="O102" i="4" s="1"/>
  <c r="G87" i="4"/>
  <c r="O87" i="4" s="1"/>
  <c r="G85" i="4"/>
  <c r="O85" i="4" s="1"/>
  <c r="G82" i="4"/>
  <c r="O82" i="4" s="1"/>
  <c r="G81" i="4"/>
  <c r="O81" i="4" s="1"/>
  <c r="G80" i="4"/>
  <c r="O80" i="4" s="1"/>
  <c r="G79" i="4"/>
  <c r="O79" i="4" s="1"/>
  <c r="G78" i="4"/>
  <c r="O78" i="4" s="1"/>
  <c r="G77" i="4"/>
  <c r="O77" i="4" s="1"/>
  <c r="G76" i="4"/>
  <c r="O76" i="4" s="1"/>
  <c r="G75" i="4"/>
  <c r="O75" i="4" s="1"/>
  <c r="G74" i="4"/>
  <c r="O74" i="4" s="1"/>
  <c r="G73" i="4"/>
  <c r="O73" i="4" s="1"/>
  <c r="G69" i="4"/>
  <c r="O69" i="4" s="1"/>
  <c r="G68" i="4"/>
  <c r="O68" i="4" s="1"/>
  <c r="G66" i="4"/>
  <c r="O66" i="4" s="1"/>
  <c r="G65" i="4"/>
  <c r="O65" i="4" s="1"/>
  <c r="G64" i="4"/>
  <c r="O64" i="4" s="1"/>
  <c r="G63" i="4"/>
  <c r="O63" i="4" s="1"/>
  <c r="G60" i="4"/>
  <c r="O60" i="4" s="1"/>
  <c r="G59" i="4"/>
  <c r="O59" i="4" s="1"/>
  <c r="G58" i="4"/>
  <c r="O58" i="4" s="1"/>
  <c r="G57" i="4"/>
  <c r="O57" i="4" s="1"/>
  <c r="G56" i="4"/>
  <c r="O56" i="4" s="1"/>
  <c r="G55" i="4"/>
  <c r="O55" i="4" s="1"/>
  <c r="G53" i="4"/>
  <c r="O53" i="4" s="1"/>
  <c r="G52" i="4"/>
  <c r="O52" i="4" s="1"/>
  <c r="G51" i="4"/>
  <c r="O51" i="4" s="1"/>
  <c r="G50" i="4"/>
  <c r="O50" i="4" s="1"/>
  <c r="B3" i="4" l="1"/>
  <c r="H18" i="1" l="1"/>
  <c r="H18" i="4" s="1"/>
  <c r="H17" i="4"/>
  <c r="H68" i="4"/>
  <c r="F12" i="1"/>
  <c r="F104" i="4" l="1"/>
  <c r="F103" i="4"/>
  <c r="F102" i="4"/>
  <c r="F99" i="4"/>
  <c r="F97" i="4"/>
  <c r="F94" i="4"/>
  <c r="F89" i="4"/>
  <c r="F87" i="4"/>
  <c r="F85" i="4"/>
  <c r="F82" i="4"/>
  <c r="F81" i="4"/>
  <c r="F80" i="4"/>
  <c r="F79" i="4"/>
  <c r="F78" i="4"/>
  <c r="F77" i="4"/>
  <c r="F76" i="4"/>
  <c r="F75" i="4"/>
  <c r="F74" i="4"/>
  <c r="F73" i="4"/>
  <c r="F72" i="4"/>
  <c r="F69" i="4"/>
  <c r="F68" i="4"/>
  <c r="F67" i="4"/>
  <c r="F66" i="4"/>
  <c r="F65" i="4"/>
  <c r="F64" i="4"/>
  <c r="F63" i="4"/>
  <c r="F60" i="4"/>
  <c r="F59" i="4"/>
  <c r="F58" i="4"/>
  <c r="F57" i="4"/>
  <c r="F56" i="4"/>
  <c r="F55" i="4"/>
  <c r="F53" i="4"/>
  <c r="F52" i="4"/>
  <c r="F51" i="4"/>
  <c r="F50" i="4"/>
  <c r="F49" i="4"/>
  <c r="F46" i="4"/>
  <c r="F45" i="4"/>
  <c r="F44" i="4"/>
  <c r="F41" i="4"/>
  <c r="F40" i="4"/>
  <c r="F39" i="4"/>
  <c r="F36" i="4"/>
  <c r="F35" i="4"/>
  <c r="F34" i="4"/>
  <c r="F33" i="4"/>
  <c r="F31" i="4"/>
  <c r="F30" i="4"/>
  <c r="F29" i="4"/>
  <c r="F28" i="4"/>
  <c r="F24" i="4"/>
  <c r="F23" i="4"/>
  <c r="F20" i="4"/>
  <c r="F19" i="4"/>
  <c r="F18" i="4"/>
  <c r="F17" i="4"/>
  <c r="F16" i="4"/>
  <c r="F15" i="4"/>
  <c r="F14" i="4"/>
  <c r="F13" i="4"/>
  <c r="F12" i="4"/>
  <c r="F11" i="4"/>
  <c r="O11" i="4"/>
  <c r="G12" i="4"/>
  <c r="O12" i="4" s="1"/>
  <c r="G13" i="4"/>
  <c r="O13" i="4" s="1"/>
  <c r="G14" i="4"/>
  <c r="O14" i="4" s="1"/>
  <c r="G15" i="4"/>
  <c r="O15" i="4" s="1"/>
  <c r="G16" i="4"/>
  <c r="O16" i="4" s="1"/>
  <c r="G17" i="4"/>
  <c r="O17" i="4" s="1"/>
  <c r="G18" i="4"/>
  <c r="O18" i="4" s="1"/>
  <c r="G19" i="4"/>
  <c r="O19" i="4" s="1"/>
  <c r="G20" i="4"/>
  <c r="O20" i="4" s="1"/>
  <c r="G23" i="4"/>
  <c r="O23" i="4" s="1"/>
  <c r="G24" i="4"/>
  <c r="O24" i="4" s="1"/>
  <c r="F104" i="1"/>
  <c r="F103" i="1"/>
  <c r="F102" i="1"/>
  <c r="F99" i="1"/>
  <c r="F97" i="1"/>
  <c r="F94" i="1"/>
  <c r="F89" i="1"/>
  <c r="F87" i="1"/>
  <c r="F85" i="1"/>
  <c r="F82" i="1"/>
  <c r="F81" i="1"/>
  <c r="F80" i="1"/>
  <c r="F79" i="1"/>
  <c r="F78" i="1"/>
  <c r="F77" i="1"/>
  <c r="F76" i="1"/>
  <c r="F75" i="1"/>
  <c r="F74" i="1"/>
  <c r="F73" i="1"/>
  <c r="F72" i="1"/>
  <c r="F69" i="1"/>
  <c r="F68" i="1"/>
  <c r="F67" i="1"/>
  <c r="F66" i="1"/>
  <c r="F65" i="1"/>
  <c r="F64" i="1"/>
  <c r="F63" i="1"/>
  <c r="F60" i="1"/>
  <c r="F59" i="1"/>
  <c r="F58" i="1"/>
  <c r="F57" i="1"/>
  <c r="F56" i="1"/>
  <c r="F54" i="1"/>
  <c r="F53" i="1"/>
  <c r="F52" i="1"/>
  <c r="F51" i="1"/>
  <c r="F50" i="1"/>
  <c r="F49" i="1"/>
  <c r="F46" i="1"/>
  <c r="F45" i="1"/>
  <c r="F44" i="1"/>
  <c r="F41" i="1"/>
  <c r="F40" i="1"/>
  <c r="F39" i="1"/>
  <c r="F36" i="1"/>
  <c r="F35" i="1"/>
  <c r="F34" i="1"/>
  <c r="F33" i="1"/>
  <c r="F31" i="1"/>
  <c r="F30" i="1"/>
  <c r="F29" i="1"/>
  <c r="F28" i="1"/>
  <c r="F24" i="1"/>
  <c r="F23" i="1"/>
  <c r="H102" i="4" l="1"/>
  <c r="I102" i="4" s="1"/>
  <c r="H58" i="4"/>
  <c r="H61" i="4" s="1"/>
  <c r="I63" i="1"/>
  <c r="H14" i="4"/>
  <c r="H34" i="4" l="1"/>
  <c r="L51" i="1" l="1"/>
  <c r="J104" i="4"/>
  <c r="J103" i="4"/>
  <c r="J102" i="4"/>
  <c r="J87" i="4"/>
  <c r="J85" i="4"/>
  <c r="J69" i="4"/>
  <c r="J68" i="4"/>
  <c r="J66" i="4"/>
  <c r="J65" i="4"/>
  <c r="J64" i="4"/>
  <c r="J63" i="4"/>
  <c r="J55" i="4"/>
  <c r="J60" i="4"/>
  <c r="J59" i="4"/>
  <c r="J58" i="4"/>
  <c r="J57" i="4"/>
  <c r="J56" i="4"/>
  <c r="J53" i="4"/>
  <c r="J52" i="4"/>
  <c r="J51" i="4"/>
  <c r="J50" i="4"/>
  <c r="J46" i="4"/>
  <c r="J45" i="4"/>
  <c r="J44" i="4"/>
  <c r="J41" i="4"/>
  <c r="J40" i="4"/>
  <c r="J39" i="4"/>
  <c r="J36" i="4"/>
  <c r="J35" i="4"/>
  <c r="J34" i="4"/>
  <c r="J33" i="4"/>
  <c r="J31" i="4"/>
  <c r="J30" i="4"/>
  <c r="J25" i="4"/>
  <c r="J24" i="4"/>
  <c r="J23" i="4"/>
  <c r="J20" i="4"/>
  <c r="J19" i="4"/>
  <c r="J18" i="4"/>
  <c r="J17" i="4"/>
  <c r="J16" i="4"/>
  <c r="J15" i="4"/>
  <c r="J14" i="4"/>
  <c r="J13" i="4"/>
  <c r="J12" i="4"/>
  <c r="K11" i="4"/>
  <c r="H66" i="4"/>
  <c r="H70" i="4" s="1"/>
  <c r="G46" i="4"/>
  <c r="O46" i="4" s="1"/>
  <c r="G45" i="4"/>
  <c r="O45" i="4" s="1"/>
  <c r="G44" i="4"/>
  <c r="O44" i="4" s="1"/>
  <c r="G41" i="4"/>
  <c r="O41" i="4" s="1"/>
  <c r="G40" i="4"/>
  <c r="O40" i="4" s="1"/>
  <c r="G39" i="4"/>
  <c r="O39" i="4" s="1"/>
  <c r="G36" i="4"/>
  <c r="O36" i="4" s="1"/>
  <c r="G35" i="4"/>
  <c r="O35" i="4" s="1"/>
  <c r="G34" i="4"/>
  <c r="O34" i="4" s="1"/>
  <c r="G33" i="4"/>
  <c r="O33" i="4" s="1"/>
  <c r="G31" i="4"/>
  <c r="O31" i="4" s="1"/>
  <c r="G30" i="4"/>
  <c r="O30" i="4" s="1"/>
  <c r="G25" i="4"/>
  <c r="O25" i="4" s="1"/>
  <c r="H45" i="4"/>
  <c r="E37" i="4" l="1"/>
  <c r="E21" i="4"/>
  <c r="E105" i="4"/>
  <c r="K103" i="4"/>
  <c r="K102" i="4"/>
  <c r="K87" i="4"/>
  <c r="I87" i="4"/>
  <c r="L87" i="4" s="1"/>
  <c r="K85" i="4"/>
  <c r="K73" i="4"/>
  <c r="I72" i="4"/>
  <c r="K69" i="4"/>
  <c r="K68" i="4"/>
  <c r="K66" i="4"/>
  <c r="I66" i="4"/>
  <c r="L66" i="4" s="1"/>
  <c r="K65" i="4"/>
  <c r="I65" i="4"/>
  <c r="L65" i="4" s="1"/>
  <c r="K64" i="4"/>
  <c r="I64" i="4"/>
  <c r="L64" i="4" s="1"/>
  <c r="K63" i="4"/>
  <c r="I63" i="4"/>
  <c r="K60" i="4"/>
  <c r="I60" i="4"/>
  <c r="L60" i="4" s="1"/>
  <c r="K59" i="4"/>
  <c r="I59" i="4"/>
  <c r="L59" i="4" s="1"/>
  <c r="K58" i="4"/>
  <c r="K57" i="4"/>
  <c r="I57" i="4"/>
  <c r="L57" i="4" s="1"/>
  <c r="K56" i="4"/>
  <c r="I56" i="4"/>
  <c r="L56" i="4" s="1"/>
  <c r="K55" i="4"/>
  <c r="I55" i="4"/>
  <c r="L55" i="4" s="1"/>
  <c r="K53" i="4"/>
  <c r="I53" i="4"/>
  <c r="L53" i="4" s="1"/>
  <c r="K52" i="4"/>
  <c r="I52" i="4"/>
  <c r="L52" i="4" s="1"/>
  <c r="K51" i="4"/>
  <c r="I51" i="4"/>
  <c r="L51" i="4" s="1"/>
  <c r="K50" i="4"/>
  <c r="I50" i="4"/>
  <c r="E47" i="4"/>
  <c r="K46" i="4"/>
  <c r="K45" i="4"/>
  <c r="I45" i="4"/>
  <c r="L45" i="4" s="1"/>
  <c r="K44" i="4"/>
  <c r="E42" i="4"/>
  <c r="K41" i="4"/>
  <c r="K40" i="4"/>
  <c r="I40" i="4"/>
  <c r="L40" i="4" s="1"/>
  <c r="K39" i="4"/>
  <c r="K36" i="4"/>
  <c r="I36" i="4"/>
  <c r="L36" i="4" s="1"/>
  <c r="K35" i="4"/>
  <c r="I35" i="4"/>
  <c r="L35" i="4" s="1"/>
  <c r="K34" i="4"/>
  <c r="I34" i="4"/>
  <c r="K33" i="4"/>
  <c r="K31" i="4"/>
  <c r="L30" i="4"/>
  <c r="K30" i="4"/>
  <c r="K25" i="4"/>
  <c r="I25" i="4"/>
  <c r="K24" i="4"/>
  <c r="K23" i="4"/>
  <c r="K20" i="4"/>
  <c r="K19" i="4"/>
  <c r="I19" i="4"/>
  <c r="L19" i="4" s="1"/>
  <c r="K18" i="4"/>
  <c r="I18" i="4"/>
  <c r="L18" i="4" s="1"/>
  <c r="K17" i="4"/>
  <c r="I17" i="4"/>
  <c r="L17" i="4" s="1"/>
  <c r="K16" i="4"/>
  <c r="K15" i="4"/>
  <c r="I15" i="4"/>
  <c r="L15" i="4" s="1"/>
  <c r="K14" i="4"/>
  <c r="I14" i="4"/>
  <c r="L14" i="4" s="1"/>
  <c r="K13" i="4"/>
  <c r="I13" i="4"/>
  <c r="L13" i="4" s="1"/>
  <c r="K12" i="4"/>
  <c r="I12" i="4"/>
  <c r="L12" i="4" s="1"/>
  <c r="E100" i="4" l="1"/>
  <c r="I95" i="4"/>
  <c r="L34" i="4"/>
  <c r="L50" i="4"/>
  <c r="I58" i="4"/>
  <c r="L58" i="4" s="1"/>
  <c r="I73" i="4"/>
  <c r="L102" i="4"/>
  <c r="I33" i="4"/>
  <c r="L63" i="4"/>
  <c r="H85" i="4"/>
  <c r="I85" i="4" s="1"/>
  <c r="L85" i="4" s="1"/>
  <c r="I61" i="4" l="1"/>
  <c r="L61" i="4" s="1"/>
  <c r="L73" i="4"/>
  <c r="L33" i="4"/>
  <c r="K23" i="1"/>
  <c r="K36" i="1" l="1"/>
  <c r="H39" i="4"/>
  <c r="H103" i="4" l="1"/>
  <c r="I39" i="4"/>
  <c r="I95" i="1"/>
  <c r="L87" i="1"/>
  <c r="I66" i="1"/>
  <c r="L66" i="1" s="1"/>
  <c r="I65" i="1"/>
  <c r="I64" i="1"/>
  <c r="L64" i="1" s="1"/>
  <c r="L60" i="1"/>
  <c r="L59" i="1"/>
  <c r="L57" i="1"/>
  <c r="I40" i="1"/>
  <c r="L40" i="1" s="1"/>
  <c r="L35" i="1"/>
  <c r="I15" i="1"/>
  <c r="L15" i="1" s="1"/>
  <c r="L63" i="1"/>
  <c r="I19" i="1"/>
  <c r="L19" i="1" s="1"/>
  <c r="I18" i="1"/>
  <c r="L18" i="1" s="1"/>
  <c r="I17" i="1"/>
  <c r="L17" i="1" s="1"/>
  <c r="I14" i="1"/>
  <c r="L14" i="1" s="1"/>
  <c r="H11" i="1"/>
  <c r="H21" i="1" s="1"/>
  <c r="L65" i="1" l="1"/>
  <c r="I16" i="1"/>
  <c r="L16" i="1" s="1"/>
  <c r="H16" i="4"/>
  <c r="I16" i="4" s="1"/>
  <c r="L16" i="4" s="1"/>
  <c r="L23" i="1"/>
  <c r="H23" i="4"/>
  <c r="I103" i="4"/>
  <c r="L39" i="4"/>
  <c r="L24" i="1"/>
  <c r="H24" i="4"/>
  <c r="H20" i="4"/>
  <c r="I20" i="4" s="1"/>
  <c r="L20" i="4" s="1"/>
  <c r="I11" i="1"/>
  <c r="H11" i="4"/>
  <c r="K20" i="1"/>
  <c r="L11" i="1" l="1"/>
  <c r="I21" i="1"/>
  <c r="I23" i="4"/>
  <c r="H26" i="4"/>
  <c r="L103" i="4"/>
  <c r="I24" i="4"/>
  <c r="I11" i="4"/>
  <c r="H21" i="4"/>
  <c r="L102" i="1"/>
  <c r="H104" i="1"/>
  <c r="L21" i="1" l="1"/>
  <c r="L23" i="4"/>
  <c r="I26" i="4"/>
  <c r="L26" i="4" s="1"/>
  <c r="I104" i="1"/>
  <c r="L104" i="1" s="1"/>
  <c r="H104" i="4"/>
  <c r="L24" i="4"/>
  <c r="L11" i="4"/>
  <c r="I21" i="4"/>
  <c r="L103" i="1"/>
  <c r="K24" i="1"/>
  <c r="K41" i="1"/>
  <c r="K35" i="1"/>
  <c r="K19" i="1"/>
  <c r="I105" i="1" l="1"/>
  <c r="L21" i="4"/>
  <c r="I104" i="4"/>
  <c r="H105" i="4"/>
  <c r="K64" i="1"/>
  <c r="K63" i="1"/>
  <c r="L104" i="4" l="1"/>
  <c r="I105" i="4"/>
  <c r="L105" i="4" s="1"/>
  <c r="L36" i="1"/>
  <c r="H95" i="1" l="1"/>
  <c r="L85" i="1" l="1"/>
  <c r="L58" i="1" l="1"/>
  <c r="K102" i="1" l="1"/>
  <c r="K103" i="1" l="1"/>
  <c r="H44" i="1"/>
  <c r="H47" i="1" s="1"/>
  <c r="I44" i="1" l="1"/>
  <c r="H44" i="4"/>
  <c r="I44" i="4" s="1"/>
  <c r="L44" i="4" s="1"/>
  <c r="I41" i="1"/>
  <c r="L41" i="1" s="1"/>
  <c r="H41" i="4"/>
  <c r="I68" i="1"/>
  <c r="L53" i="1"/>
  <c r="L68" i="1" l="1"/>
  <c r="L44" i="1"/>
  <c r="I41" i="4"/>
  <c r="H42" i="4"/>
  <c r="I68" i="4"/>
  <c r="K87" i="1"/>
  <c r="K34" i="1"/>
  <c r="K30" i="1"/>
  <c r="I45" i="1"/>
  <c r="K11" i="1"/>
  <c r="E105" i="1"/>
  <c r="L105" i="1" s="1"/>
  <c r="K85" i="1"/>
  <c r="H82" i="1"/>
  <c r="H81" i="1"/>
  <c r="H80" i="1"/>
  <c r="H77" i="1"/>
  <c r="H76" i="1"/>
  <c r="H75" i="1"/>
  <c r="H74" i="1"/>
  <c r="K73" i="1"/>
  <c r="I73" i="1"/>
  <c r="I72" i="1"/>
  <c r="K69" i="1"/>
  <c r="K68" i="1"/>
  <c r="K66" i="1"/>
  <c r="K65" i="1"/>
  <c r="K60" i="1"/>
  <c r="K58" i="1"/>
  <c r="K56" i="1"/>
  <c r="K54" i="1"/>
  <c r="K53" i="1"/>
  <c r="K52" i="1"/>
  <c r="K51" i="1"/>
  <c r="K50" i="1"/>
  <c r="K46" i="1"/>
  <c r="K45" i="1"/>
  <c r="K44" i="1"/>
  <c r="K40" i="1"/>
  <c r="K39" i="1"/>
  <c r="I39" i="1"/>
  <c r="I42" i="1" s="1"/>
  <c r="L42" i="1" s="1"/>
  <c r="K31" i="1"/>
  <c r="K25" i="1"/>
  <c r="K18" i="1"/>
  <c r="K17" i="1"/>
  <c r="K16" i="1"/>
  <c r="K15" i="1"/>
  <c r="H83" i="1" l="1"/>
  <c r="L52" i="1"/>
  <c r="L73" i="1"/>
  <c r="L54" i="1"/>
  <c r="I78" i="1"/>
  <c r="L78" i="1" s="1"/>
  <c r="H78" i="4"/>
  <c r="I78" i="4" s="1"/>
  <c r="L78" i="4" s="1"/>
  <c r="I75" i="1"/>
  <c r="L75" i="1" s="1"/>
  <c r="H75" i="4"/>
  <c r="I75" i="4" s="1"/>
  <c r="L75" i="4" s="1"/>
  <c r="I82" i="1"/>
  <c r="L82" i="1" s="1"/>
  <c r="H82" i="4"/>
  <c r="I82" i="4" s="1"/>
  <c r="L82" i="4" s="1"/>
  <c r="I81" i="1"/>
  <c r="L81" i="1" s="1"/>
  <c r="H81" i="4"/>
  <c r="I81" i="4" s="1"/>
  <c r="L81" i="4" s="1"/>
  <c r="I80" i="1"/>
  <c r="L80" i="1" s="1"/>
  <c r="H80" i="4"/>
  <c r="I80" i="4" s="1"/>
  <c r="L80" i="4" s="1"/>
  <c r="I79" i="1"/>
  <c r="L79" i="1" s="1"/>
  <c r="H79" i="4"/>
  <c r="I79" i="4" s="1"/>
  <c r="L79" i="4" s="1"/>
  <c r="I77" i="1"/>
  <c r="L77" i="1" s="1"/>
  <c r="H77" i="4"/>
  <c r="I77" i="4" s="1"/>
  <c r="L77" i="4" s="1"/>
  <c r="I76" i="1"/>
  <c r="L76" i="1" s="1"/>
  <c r="H76" i="4"/>
  <c r="I76" i="4" s="1"/>
  <c r="L76" i="4" s="1"/>
  <c r="I74" i="1"/>
  <c r="L74" i="1" s="1"/>
  <c r="H74" i="4"/>
  <c r="I46" i="1"/>
  <c r="H46" i="4"/>
  <c r="L41" i="4"/>
  <c r="I42" i="4"/>
  <c r="L42" i="4" s="1"/>
  <c r="I69" i="1"/>
  <c r="L68" i="4"/>
  <c r="L50" i="1"/>
  <c r="L45" i="1"/>
  <c r="L39" i="1"/>
  <c r="H105" i="1"/>
  <c r="L72" i="1"/>
  <c r="L95" i="1"/>
  <c r="I83" i="1" l="1"/>
  <c r="L83" i="1" s="1"/>
  <c r="L69" i="1"/>
  <c r="I70" i="1"/>
  <c r="L70" i="1" s="1"/>
  <c r="L46" i="1"/>
  <c r="I47" i="1"/>
  <c r="L47" i="1" s="1"/>
  <c r="H83" i="4"/>
  <c r="I74" i="4"/>
  <c r="I83" i="4" s="1"/>
  <c r="L83" i="4" s="1"/>
  <c r="I46" i="4"/>
  <c r="H47" i="4"/>
  <c r="I69" i="4"/>
  <c r="I70" i="4" s="1"/>
  <c r="L70" i="4" s="1"/>
  <c r="L74" i="4" l="1"/>
  <c r="L46" i="4"/>
  <c r="I47" i="4"/>
  <c r="L69" i="4"/>
  <c r="L47" i="4" l="1"/>
  <c r="L31" i="1"/>
  <c r="I37" i="1"/>
  <c r="H31" i="1"/>
  <c r="H37" i="1" s="1"/>
  <c r="H100" i="1" s="1"/>
  <c r="H31" i="4"/>
  <c r="I31" i="4" s="1"/>
  <c r="I100" i="1" l="1"/>
  <c r="L100" i="1" s="1"/>
  <c r="L37" i="1"/>
  <c r="L31" i="4"/>
  <c r="I37" i="4"/>
  <c r="H37" i="4"/>
  <c r="H100" i="4" s="1"/>
  <c r="I100" i="4" l="1"/>
  <c r="L100" i="4" s="1"/>
  <c r="L37" i="4"/>
  <c r="O107" i="4" l="1"/>
</calcChain>
</file>

<file path=xl/sharedStrings.xml><?xml version="1.0" encoding="utf-8"?>
<sst xmlns="http://schemas.openxmlformats.org/spreadsheetml/2006/main" count="342" uniqueCount="125">
  <si>
    <t xml:space="preserve">ВОДОГОСПОДАРСЬКА       ОБСТАНОВКА       НА       ВОДОСХОВИЩАХ </t>
  </si>
  <si>
    <t>У    БАСЕЙНІ       РІЧКИ      РОСЬ</t>
  </si>
  <si>
    <t>Проектні дані</t>
  </si>
  <si>
    <t xml:space="preserve">Фактичні дані         </t>
  </si>
  <si>
    <t>Наповнення%</t>
  </si>
  <si>
    <t>Розрахункові екологічні витрати, м³/с</t>
  </si>
  <si>
    <t>Водосховища</t>
  </si>
  <si>
    <t xml:space="preserve">Площа </t>
  </si>
  <si>
    <t xml:space="preserve">НПР, </t>
  </si>
  <si>
    <t xml:space="preserve">Повний </t>
  </si>
  <si>
    <t>Встанов-</t>
  </si>
  <si>
    <t>Факт.</t>
  </si>
  <si>
    <t>Вільна</t>
  </si>
  <si>
    <t>Об'єм</t>
  </si>
  <si>
    <t>При-</t>
  </si>
  <si>
    <t>об'єм,</t>
  </si>
  <si>
    <t>лений</t>
  </si>
  <si>
    <t>рівень,</t>
  </si>
  <si>
    <t>ємкість,</t>
  </si>
  <si>
    <t>плив</t>
  </si>
  <si>
    <t xml:space="preserve">     га</t>
  </si>
  <si>
    <t>м</t>
  </si>
  <si>
    <t>млн.м³</t>
  </si>
  <si>
    <t>м³/с</t>
  </si>
  <si>
    <t>р.Рось</t>
  </si>
  <si>
    <t xml:space="preserve">Косівське  </t>
  </si>
  <si>
    <t xml:space="preserve">Володарське </t>
  </si>
  <si>
    <t xml:space="preserve">Щербаківське </t>
  </si>
  <si>
    <t xml:space="preserve">Верхнє білоцерківське </t>
  </si>
  <si>
    <t>Білоцерківське середнє</t>
  </si>
  <si>
    <t>Білоцерківське нижнє</t>
  </si>
  <si>
    <t xml:space="preserve">Дибинецьке </t>
  </si>
  <si>
    <t xml:space="preserve">Богуславське </t>
  </si>
  <si>
    <t>Стеблівське</t>
  </si>
  <si>
    <t>Корсунь-Шевченківське</t>
  </si>
  <si>
    <t>разом</t>
  </si>
  <si>
    <t>р.Горіхова</t>
  </si>
  <si>
    <r>
      <t>Бабинецьке</t>
    </r>
    <r>
      <rPr>
        <sz val="9"/>
        <rFont val="Times New Roman"/>
        <family val="1"/>
        <charset val="204"/>
      </rPr>
      <t xml:space="preserve">                     </t>
    </r>
    <r>
      <rPr>
        <sz val="8"/>
        <rFont val="Times New Roman"/>
        <family val="1"/>
        <charset val="204"/>
      </rPr>
      <t xml:space="preserve">      </t>
    </r>
    <r>
      <rPr>
        <sz val="9"/>
        <rFont val="Times New Roman"/>
        <family val="1"/>
        <charset val="204"/>
      </rPr>
      <t xml:space="preserve">             </t>
    </r>
  </si>
  <si>
    <t>Новофастівське</t>
  </si>
  <si>
    <t>Сніжнянське</t>
  </si>
  <si>
    <t>р.Роська</t>
  </si>
  <si>
    <t>х</t>
  </si>
  <si>
    <r>
      <t xml:space="preserve">Оратівське                         / </t>
    </r>
    <r>
      <rPr>
        <sz val="8"/>
        <rFont val="Times New Roman"/>
        <family val="1"/>
        <charset val="204"/>
      </rPr>
      <t>інформація відсутня</t>
    </r>
  </si>
  <si>
    <r>
      <t>Животівське                          /</t>
    </r>
    <r>
      <rPr>
        <sz val="8"/>
        <rFont val="Times New Roman"/>
        <family val="1"/>
        <charset val="204"/>
      </rPr>
      <t xml:space="preserve"> інформація відсутня</t>
    </r>
  </si>
  <si>
    <t>Новоживотівське</t>
  </si>
  <si>
    <t xml:space="preserve"> Осичнянське</t>
  </si>
  <si>
    <r>
      <t xml:space="preserve">Медівське                 </t>
    </r>
    <r>
      <rPr>
        <sz val="8"/>
        <rFont val="Times New Roman"/>
        <family val="1"/>
        <charset val="204"/>
      </rPr>
      <t>/інформація відсутня</t>
    </r>
  </si>
  <si>
    <t>Тетіївське №1</t>
  </si>
  <si>
    <t>Тетіївське №2</t>
  </si>
  <si>
    <t>Тетіївське №3</t>
  </si>
  <si>
    <t>Скибинецьке</t>
  </si>
  <si>
    <t>р.Молочна</t>
  </si>
  <si>
    <t xml:space="preserve">П'ятигірське </t>
  </si>
  <si>
    <t xml:space="preserve">Галайківське </t>
  </si>
  <si>
    <t xml:space="preserve">Лобачівське </t>
  </si>
  <si>
    <t>р.Сквирка</t>
  </si>
  <si>
    <t xml:space="preserve">Кам'яногребельське </t>
  </si>
  <si>
    <t xml:space="preserve">Пустоварівське верхнє </t>
  </si>
  <si>
    <t xml:space="preserve">Пустоварівське нижнє </t>
  </si>
  <si>
    <t xml:space="preserve"> </t>
  </si>
  <si>
    <t>р.Роставиця</t>
  </si>
  <si>
    <t>Прибережненське</t>
  </si>
  <si>
    <t xml:space="preserve">Ружинське  </t>
  </si>
  <si>
    <t xml:space="preserve">Карабчієвське  </t>
  </si>
  <si>
    <t xml:space="preserve">Трубіївське     </t>
  </si>
  <si>
    <t xml:space="preserve">Паволочське  </t>
  </si>
  <si>
    <t xml:space="preserve">Голуб'ятинське  </t>
  </si>
  <si>
    <t xml:space="preserve">Строківське     </t>
  </si>
  <si>
    <t xml:space="preserve">Чубинське </t>
  </si>
  <si>
    <t>Дулицьке</t>
  </si>
  <si>
    <t xml:space="preserve">Шамраївське </t>
  </si>
  <si>
    <t xml:space="preserve">Матюшівське </t>
  </si>
  <si>
    <t>р.Кам'янка</t>
  </si>
  <si>
    <t xml:space="preserve">Василівське </t>
  </si>
  <si>
    <t xml:space="preserve">Парипсівське  </t>
  </si>
  <si>
    <t xml:space="preserve">Почуйківське      </t>
  </si>
  <si>
    <t xml:space="preserve">Ставищенське    </t>
  </si>
  <si>
    <t xml:space="preserve">Кожанське       </t>
  </si>
  <si>
    <t xml:space="preserve">Ковалівське </t>
  </si>
  <si>
    <t xml:space="preserve">Кам'янське                  </t>
  </si>
  <si>
    <t>р.Протока</t>
  </si>
  <si>
    <t>Ксаверівське</t>
  </si>
  <si>
    <r>
      <t>Саливінківське</t>
    </r>
    <r>
      <rPr>
        <sz val="9"/>
        <rFont val="Times New Roman"/>
        <family val="1"/>
        <charset val="204"/>
      </rPr>
      <t xml:space="preserve">                 </t>
    </r>
  </si>
  <si>
    <t xml:space="preserve">Водосховище №1 </t>
  </si>
  <si>
    <t xml:space="preserve">Водосховище №2 </t>
  </si>
  <si>
    <t xml:space="preserve">Водосховище №4 </t>
  </si>
  <si>
    <t xml:space="preserve">Водосховище №5 </t>
  </si>
  <si>
    <t xml:space="preserve">Водосховище №7 </t>
  </si>
  <si>
    <t>Водосховище №10</t>
  </si>
  <si>
    <t xml:space="preserve">   *                  №10-А</t>
  </si>
  <si>
    <t xml:space="preserve">   *                  №11</t>
  </si>
  <si>
    <t xml:space="preserve">   *                  №12</t>
  </si>
  <si>
    <t>р.Узин</t>
  </si>
  <si>
    <t xml:space="preserve">Блощинецьке </t>
  </si>
  <si>
    <t>р.Жигалка</t>
  </si>
  <si>
    <t>Северинівське</t>
  </si>
  <si>
    <t>р.Гороховатка</t>
  </si>
  <si>
    <r>
      <t xml:space="preserve">Шарківське                        </t>
    </r>
    <r>
      <rPr>
        <sz val="8"/>
        <rFont val="Times New Roman"/>
        <family val="1"/>
        <charset val="204"/>
      </rPr>
      <t>/ інформація відсутня</t>
    </r>
  </si>
  <si>
    <t>р.Сущани</t>
  </si>
  <si>
    <t>р.Росава</t>
  </si>
  <si>
    <t>Зеленьківське</t>
  </si>
  <si>
    <t>Маслівське</t>
  </si>
  <si>
    <t>р.Росавка</t>
  </si>
  <si>
    <t xml:space="preserve"> Карапишівське</t>
  </si>
  <si>
    <t>р.Потік</t>
  </si>
  <si>
    <r>
      <t xml:space="preserve">Потоцьке                                     </t>
    </r>
    <r>
      <rPr>
        <sz val="8"/>
        <rFont val="Times New Roman"/>
        <family val="1"/>
        <charset val="204"/>
      </rPr>
      <t>/ інформація відсутня</t>
    </r>
  </si>
  <si>
    <t>Разом по басейну</t>
  </si>
  <si>
    <t>Басейн  Південний Буг р. Гнилий Тікич</t>
  </si>
  <si>
    <t>Брилівське</t>
  </si>
  <si>
    <t>Великоберезянське</t>
  </si>
  <si>
    <r>
      <t xml:space="preserve">Водосховище Стави / </t>
    </r>
    <r>
      <rPr>
        <sz val="8"/>
        <rFont val="Times New Roman"/>
        <family val="1"/>
        <charset val="204"/>
      </rPr>
      <t>інформація  відсутня</t>
    </r>
  </si>
  <si>
    <t>Веселокутське</t>
  </si>
  <si>
    <t>Ф.ПАРАМОНОВ</t>
  </si>
  <si>
    <t>Скид  м³/с</t>
  </si>
  <si>
    <t>У    БАСЕЙНІ       РІЧКИ      РОСЬ  ПОВНА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</si>
  <si>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</si>
  <si>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Зграйки</t>
  </si>
  <si>
    <t>Повний 
обєм 
млн м3</t>
  </si>
  <si>
    <t xml:space="preserve">Бабинецьке                                        </t>
  </si>
  <si>
    <t>Оратівське                         / інформація відсутня</t>
  </si>
  <si>
    <t>Животівське                          / інформація відсутня</t>
  </si>
  <si>
    <t>Медівське                 /інформація відсутня</t>
  </si>
  <si>
    <t>станом на 10 вересня 2024р.</t>
  </si>
  <si>
    <t>ємкість</t>
  </si>
  <si>
    <t>рівень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</si>
</sst>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2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8"/>
      <name val="Times New Roman"/>
      <family val="1"/>
      <charset val="204"/>
    </font>
    <font>
      <b/>
      <i/>
      <sz val="9"/>
      <name val="Times New Roman"/>
      <family val="1"/>
      <charset val="204"/>
    </font>
    <font>
      <b/>
      <sz val="9"/>
      <color rgb="FFFF0000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b/>
      <i/>
      <sz val="9"/>
      <color rgb="FFFF0000"/>
      <name val="Times New Roman"/>
      <family val="1"/>
      <charset val="204"/>
    </font>
    <font>
      <sz val="9"/>
      <color rgb="FFC00000"/>
      <name val="Times New Roman"/>
      <family val="1"/>
      <charset val="204"/>
    </font>
    <font>
      <i/>
      <sz val="9"/>
      <name val="Times New Roman"/>
      <family val="1"/>
      <charset val="204"/>
    </font>
    <font>
      <sz val="9"/>
      <color rgb="FF002060"/>
      <name val="Times New Roman"/>
      <family val="1"/>
      <charset val="204"/>
    </font>
    <font>
      <sz val="9"/>
      <color theme="0"/>
      <name val="Times New Roman"/>
      <family val="1"/>
      <charset val="204"/>
    </font>
    <font>
      <i/>
      <sz val="9"/>
      <color rgb="FFFF0000"/>
      <name val="Times New Roman"/>
      <family val="1"/>
      <charset val="204"/>
    </font>
    <font>
      <sz val="9"/>
      <color theme="8" tint="-0.499984740745262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0"/>
      <name val="Calibri"/>
      <family val="2"/>
      <charset val="204"/>
      <scheme val="minor"/>
    </font>
    <font>
      <b/>
      <i/>
      <sz val="11"/>
      <name val="Calibri"/>
      <family val="2"/>
      <charset val="204"/>
      <scheme val="minor"/>
    </font>
    <font>
      <b/>
      <i/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21">
    <xf numFmtId="0" fontId="0" fillId="0" borderId="0" xfId="0"/>
    <xf numFmtId="0" fontId="2" fillId="2" borderId="0" xfId="0" applyFont="1" applyFill="1"/>
    <xf numFmtId="0" fontId="2" fillId="2" borderId="1" xfId="0" applyFont="1" applyFill="1" applyBorder="1"/>
    <xf numFmtId="0" fontId="4" fillId="2" borderId="2" xfId="0" applyFont="1" applyFill="1" applyBorder="1"/>
    <xf numFmtId="0" fontId="2" fillId="2" borderId="7" xfId="0" applyFont="1" applyFill="1" applyBorder="1"/>
    <xf numFmtId="0" fontId="4" fillId="2" borderId="2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7" xfId="0" applyFont="1" applyFill="1" applyBorder="1"/>
    <xf numFmtId="0" fontId="4" fillId="2" borderId="0" xfId="0" applyFont="1" applyFill="1"/>
    <xf numFmtId="0" fontId="2" fillId="2" borderId="9" xfId="0" applyFont="1" applyFill="1" applyBorder="1"/>
    <xf numFmtId="0" fontId="4" fillId="2" borderId="10" xfId="0" applyFont="1" applyFill="1" applyBorder="1"/>
    <xf numFmtId="0" fontId="4" fillId="2" borderId="10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2" fillId="2" borderId="3" xfId="0" applyFont="1" applyFill="1" applyBorder="1"/>
    <xf numFmtId="0" fontId="4" fillId="2" borderId="4" xfId="0" applyFont="1" applyFill="1" applyBorder="1"/>
    <xf numFmtId="0" fontId="4" fillId="2" borderId="5" xfId="0" applyFont="1" applyFill="1" applyBorder="1"/>
    <xf numFmtId="0" fontId="4" fillId="2" borderId="12" xfId="0" applyFont="1" applyFill="1" applyBorder="1"/>
    <xf numFmtId="0" fontId="2" fillId="2" borderId="12" xfId="0" applyFont="1" applyFill="1" applyBorder="1" applyAlignment="1">
      <alignment horizontal="center"/>
    </xf>
    <xf numFmtId="0" fontId="4" fillId="2" borderId="13" xfId="0" applyFont="1" applyFill="1" applyBorder="1"/>
    <xf numFmtId="2" fontId="4" fillId="2" borderId="11" xfId="0" applyNumberFormat="1" applyFont="1" applyFill="1" applyBorder="1" applyAlignment="1">
      <alignment horizontal="center" vertical="center"/>
    </xf>
    <xf numFmtId="2" fontId="4" fillId="2" borderId="12" xfId="0" applyNumberFormat="1" applyFont="1" applyFill="1" applyBorder="1" applyAlignment="1">
      <alignment horizontal="center"/>
    </xf>
    <xf numFmtId="1" fontId="4" fillId="2" borderId="12" xfId="0" applyNumberFormat="1" applyFont="1" applyFill="1" applyBorder="1" applyAlignment="1">
      <alignment horizontal="center"/>
    </xf>
    <xf numFmtId="2" fontId="4" fillId="2" borderId="4" xfId="0" applyNumberFormat="1" applyFont="1" applyFill="1" applyBorder="1" applyAlignment="1">
      <alignment horizontal="center" vertical="center"/>
    </xf>
    <xf numFmtId="0" fontId="4" fillId="2" borderId="14" xfId="0" applyFont="1" applyFill="1" applyBorder="1"/>
    <xf numFmtId="2" fontId="4" fillId="2" borderId="6" xfId="0" applyNumberFormat="1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wrapText="1"/>
    </xf>
    <xf numFmtId="2" fontId="4" fillId="2" borderId="5" xfId="0" applyNumberFormat="1" applyFont="1" applyFill="1" applyBorder="1" applyAlignment="1">
      <alignment horizontal="center" vertical="center" wrapText="1"/>
    </xf>
    <xf numFmtId="2" fontId="4" fillId="2" borderId="5" xfId="0" applyNumberFormat="1" applyFont="1" applyFill="1" applyBorder="1" applyAlignment="1">
      <alignment horizontal="center" wrapText="1"/>
    </xf>
    <xf numFmtId="0" fontId="5" fillId="2" borderId="12" xfId="0" applyFont="1" applyFill="1" applyBorder="1" applyAlignment="1">
      <alignment horizontal="center"/>
    </xf>
    <xf numFmtId="2" fontId="5" fillId="2" borderId="12" xfId="0" applyNumberFormat="1" applyFont="1" applyFill="1" applyBorder="1" applyAlignment="1">
      <alignment horizontal="center" vertical="center"/>
    </xf>
    <xf numFmtId="2" fontId="5" fillId="2" borderId="12" xfId="0" applyNumberFormat="1" applyFont="1" applyFill="1" applyBorder="1" applyAlignment="1">
      <alignment horizontal="center"/>
    </xf>
    <xf numFmtId="2" fontId="7" fillId="2" borderId="12" xfId="0" applyNumberFormat="1" applyFont="1" applyFill="1" applyBorder="1" applyAlignment="1">
      <alignment horizontal="center"/>
    </xf>
    <xf numFmtId="2" fontId="8" fillId="2" borderId="12" xfId="0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2" fontId="5" fillId="2" borderId="0" xfId="0" applyNumberFormat="1" applyFont="1" applyFill="1" applyBorder="1" applyAlignment="1">
      <alignment horizontal="center" vertical="center"/>
    </xf>
    <xf numFmtId="2" fontId="4" fillId="2" borderId="0" xfId="0" applyNumberFormat="1" applyFont="1" applyFill="1" applyBorder="1"/>
    <xf numFmtId="2" fontId="9" fillId="2" borderId="0" xfId="0" applyNumberFormat="1" applyFont="1" applyFill="1" applyBorder="1"/>
    <xf numFmtId="2" fontId="4" fillId="2" borderId="0" xfId="0" applyNumberFormat="1" applyFont="1" applyFill="1" applyBorder="1" applyAlignment="1">
      <alignment horizontal="center"/>
    </xf>
    <xf numFmtId="1" fontId="4" fillId="2" borderId="0" xfId="0" applyNumberFormat="1" applyFont="1" applyFill="1" applyBorder="1" applyAlignment="1">
      <alignment horizontal="center"/>
    </xf>
    <xf numFmtId="2" fontId="4" fillId="2" borderId="5" xfId="0" applyNumberFormat="1" applyFont="1" applyFill="1" applyBorder="1" applyAlignment="1">
      <alignment horizontal="center"/>
    </xf>
    <xf numFmtId="2" fontId="4" fillId="0" borderId="12" xfId="0" applyNumberFormat="1" applyFont="1" applyFill="1" applyBorder="1" applyAlignment="1">
      <alignment horizontal="center"/>
    </xf>
    <xf numFmtId="2" fontId="4" fillId="2" borderId="12" xfId="0" applyNumberFormat="1" applyFont="1" applyFill="1" applyBorder="1" applyAlignment="1">
      <alignment horizontal="center" vertical="center"/>
    </xf>
    <xf numFmtId="2" fontId="5" fillId="2" borderId="12" xfId="0" applyNumberFormat="1" applyFont="1" applyFill="1" applyBorder="1" applyAlignment="1">
      <alignment vertical="center"/>
    </xf>
    <xf numFmtId="2" fontId="7" fillId="2" borderId="12" xfId="0" applyNumberFormat="1" applyFont="1" applyFill="1" applyBorder="1" applyAlignment="1">
      <alignment vertical="center"/>
    </xf>
    <xf numFmtId="2" fontId="7" fillId="2" borderId="12" xfId="0" applyNumberFormat="1" applyFont="1" applyFill="1" applyBorder="1" applyAlignment="1">
      <alignment horizontal="center" vertical="center"/>
    </xf>
    <xf numFmtId="2" fontId="10" fillId="2" borderId="12" xfId="0" applyNumberFormat="1" applyFont="1" applyFill="1" applyBorder="1" applyAlignment="1">
      <alignment horizontal="center" vertical="center"/>
    </xf>
    <xf numFmtId="2" fontId="5" fillId="2" borderId="4" xfId="0" applyNumberFormat="1" applyFont="1" applyFill="1" applyBorder="1" applyAlignment="1">
      <alignment horizontal="center" vertical="center"/>
    </xf>
    <xf numFmtId="2" fontId="4" fillId="2" borderId="4" xfId="0" applyNumberFormat="1" applyFont="1" applyFill="1" applyBorder="1"/>
    <xf numFmtId="2" fontId="9" fillId="2" borderId="4" xfId="0" applyNumberFormat="1" applyFont="1" applyFill="1" applyBorder="1"/>
    <xf numFmtId="2" fontId="4" fillId="2" borderId="4" xfId="0" applyNumberFormat="1" applyFont="1" applyFill="1" applyBorder="1" applyAlignment="1">
      <alignment horizontal="center"/>
    </xf>
    <xf numFmtId="1" fontId="4" fillId="2" borderId="5" xfId="0" applyNumberFormat="1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2" fontId="4" fillId="2" borderId="9" xfId="0" applyNumberFormat="1" applyFont="1" applyFill="1" applyBorder="1" applyAlignment="1">
      <alignment horizontal="center"/>
    </xf>
    <xf numFmtId="2" fontId="4" fillId="2" borderId="4" xfId="0" applyNumberFormat="1" applyFont="1" applyFill="1" applyBorder="1" applyAlignment="1">
      <alignment horizontal="center" wrapText="1"/>
    </xf>
    <xf numFmtId="2" fontId="4" fillId="2" borderId="4" xfId="0" applyNumberFormat="1" applyFont="1" applyFill="1" applyBorder="1" applyAlignment="1">
      <alignment horizontal="center" vertical="center" wrapText="1"/>
    </xf>
    <xf numFmtId="0" fontId="4" fillId="2" borderId="15" xfId="0" applyFont="1" applyFill="1" applyBorder="1"/>
    <xf numFmtId="2" fontId="4" fillId="2" borderId="0" xfId="0" applyNumberFormat="1" applyFont="1" applyFill="1" applyBorder="1" applyAlignment="1">
      <alignment horizontal="center" vertical="center"/>
    </xf>
    <xf numFmtId="2" fontId="4" fillId="2" borderId="14" xfId="0" applyNumberFormat="1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/>
    </xf>
    <xf numFmtId="2" fontId="5" fillId="2" borderId="5" xfId="0" applyNumberFormat="1" applyFont="1" applyFill="1" applyBorder="1" applyAlignment="1">
      <alignment horizontal="center" vertical="center"/>
    </xf>
    <xf numFmtId="2" fontId="10" fillId="2" borderId="12" xfId="0" applyNumberFormat="1" applyFont="1" applyFill="1" applyBorder="1" applyAlignment="1">
      <alignment horizontal="center"/>
    </xf>
    <xf numFmtId="0" fontId="5" fillId="2" borderId="11" xfId="0" applyFont="1" applyFill="1" applyBorder="1" applyAlignment="1">
      <alignment horizontal="center"/>
    </xf>
    <xf numFmtId="2" fontId="4" fillId="2" borderId="11" xfId="0" applyNumberFormat="1" applyFont="1" applyFill="1" applyBorder="1" applyAlignment="1">
      <alignment horizontal="center"/>
    </xf>
    <xf numFmtId="2" fontId="9" fillId="2" borderId="11" xfId="0" applyNumberFormat="1" applyFont="1" applyFill="1" applyBorder="1" applyAlignment="1">
      <alignment horizontal="center"/>
    </xf>
    <xf numFmtId="1" fontId="4" fillId="2" borderId="13" xfId="0" applyNumberFormat="1" applyFont="1" applyFill="1" applyBorder="1" applyAlignment="1">
      <alignment horizontal="center"/>
    </xf>
    <xf numFmtId="2" fontId="9" fillId="2" borderId="4" xfId="0" applyNumberFormat="1" applyFont="1" applyFill="1" applyBorder="1" applyAlignment="1">
      <alignment horizontal="center"/>
    </xf>
    <xf numFmtId="2" fontId="7" fillId="2" borderId="1" xfId="0" applyNumberFormat="1" applyFont="1" applyFill="1" applyBorder="1" applyAlignment="1">
      <alignment horizontal="center"/>
    </xf>
    <xf numFmtId="2" fontId="7" fillId="2" borderId="2" xfId="0" applyNumberFormat="1" applyFont="1" applyFill="1" applyBorder="1" applyAlignment="1">
      <alignment horizontal="center"/>
    </xf>
    <xf numFmtId="2" fontId="10" fillId="2" borderId="1" xfId="0" applyNumberFormat="1" applyFont="1" applyFill="1" applyBorder="1" applyAlignment="1">
      <alignment horizontal="center"/>
    </xf>
    <xf numFmtId="2" fontId="7" fillId="2" borderId="10" xfId="0" applyNumberFormat="1" applyFont="1" applyFill="1" applyBorder="1" applyAlignment="1">
      <alignment horizontal="center"/>
    </xf>
    <xf numFmtId="2" fontId="7" fillId="2" borderId="8" xfId="0" applyNumberFormat="1" applyFont="1" applyFill="1" applyBorder="1" applyAlignment="1">
      <alignment horizontal="center"/>
    </xf>
    <xf numFmtId="0" fontId="5" fillId="2" borderId="15" xfId="0" applyFont="1" applyFill="1" applyBorder="1" applyAlignment="1">
      <alignment horizontal="center"/>
    </xf>
    <xf numFmtId="2" fontId="5" fillId="2" borderId="3" xfId="0" applyNumberFormat="1" applyFont="1" applyFill="1" applyBorder="1" applyAlignment="1">
      <alignment horizontal="center" vertical="center"/>
    </xf>
    <xf numFmtId="2" fontId="11" fillId="2" borderId="12" xfId="0" applyNumberFormat="1" applyFont="1" applyFill="1" applyBorder="1" applyAlignment="1">
      <alignment horizontal="center"/>
    </xf>
    <xf numFmtId="2" fontId="9" fillId="2" borderId="12" xfId="0" applyNumberFormat="1" applyFont="1" applyFill="1" applyBorder="1" applyAlignment="1">
      <alignment horizontal="center"/>
    </xf>
    <xf numFmtId="1" fontId="11" fillId="2" borderId="12" xfId="0" applyNumberFormat="1" applyFont="1" applyFill="1" applyBorder="1" applyAlignment="1">
      <alignment horizontal="center"/>
    </xf>
    <xf numFmtId="0" fontId="4" fillId="2" borderId="5" xfId="0" applyFont="1" applyFill="1" applyBorder="1" applyAlignment="1">
      <alignment wrapText="1"/>
    </xf>
    <xf numFmtId="2" fontId="4" fillId="2" borderId="13" xfId="0" applyNumberFormat="1" applyFont="1" applyFill="1" applyBorder="1" applyAlignment="1">
      <alignment horizontal="center" vertical="center" wrapText="1"/>
    </xf>
    <xf numFmtId="2" fontId="4" fillId="2" borderId="13" xfId="0" applyNumberFormat="1" applyFont="1" applyFill="1" applyBorder="1" applyAlignment="1">
      <alignment horizontal="center"/>
    </xf>
    <xf numFmtId="2" fontId="4" fillId="2" borderId="13" xfId="0" applyNumberFormat="1" applyFont="1" applyFill="1" applyBorder="1" applyAlignment="1">
      <alignment horizontal="center" wrapText="1"/>
    </xf>
    <xf numFmtId="2" fontId="4" fillId="2" borderId="13" xfId="0" applyNumberFormat="1" applyFont="1" applyFill="1" applyBorder="1" applyAlignment="1">
      <alignment horizontal="center" vertical="center"/>
    </xf>
    <xf numFmtId="2" fontId="4" fillId="2" borderId="5" xfId="0" applyNumberFormat="1" applyFont="1" applyFill="1" applyBorder="1" applyAlignment="1">
      <alignment horizontal="center" vertical="center"/>
    </xf>
    <xf numFmtId="2" fontId="5" fillId="2" borderId="14" xfId="0" applyNumberFormat="1" applyFont="1" applyFill="1" applyBorder="1" applyAlignment="1">
      <alignment horizontal="center" vertical="center"/>
    </xf>
    <xf numFmtId="2" fontId="12" fillId="2" borderId="1" xfId="0" applyNumberFormat="1" applyFont="1" applyFill="1" applyBorder="1" applyAlignment="1">
      <alignment horizontal="center"/>
    </xf>
    <xf numFmtId="0" fontId="5" fillId="2" borderId="14" xfId="0" applyFont="1" applyFill="1" applyBorder="1" applyAlignment="1">
      <alignment horizontal="center"/>
    </xf>
    <xf numFmtId="2" fontId="5" fillId="2" borderId="6" xfId="0" applyNumberFormat="1" applyFont="1" applyFill="1" applyBorder="1" applyAlignment="1">
      <alignment horizontal="center" vertical="center"/>
    </xf>
    <xf numFmtId="2" fontId="9" fillId="2" borderId="4" xfId="0" applyNumberFormat="1" applyFont="1" applyFill="1" applyBorder="1" applyAlignment="1">
      <alignment horizontal="center" vertical="center" wrapText="1"/>
    </xf>
    <xf numFmtId="1" fontId="4" fillId="2" borderId="5" xfId="0" applyNumberFormat="1" applyFont="1" applyFill="1" applyBorder="1" applyAlignment="1">
      <alignment horizontal="center" vertical="center" wrapText="1"/>
    </xf>
    <xf numFmtId="2" fontId="5" fillId="2" borderId="13" xfId="0" applyNumberFormat="1" applyFont="1" applyFill="1" applyBorder="1" applyAlignment="1">
      <alignment horizontal="center" vertical="center"/>
    </xf>
    <xf numFmtId="2" fontId="5" fillId="2" borderId="9" xfId="0" applyNumberFormat="1" applyFont="1" applyFill="1" applyBorder="1" applyAlignment="1">
      <alignment horizontal="center"/>
    </xf>
    <xf numFmtId="2" fontId="7" fillId="2" borderId="9" xfId="0" applyNumberFormat="1" applyFont="1" applyFill="1" applyBorder="1" applyAlignment="1">
      <alignment horizontal="center"/>
    </xf>
    <xf numFmtId="2" fontId="10" fillId="2" borderId="9" xfId="0" applyNumberFormat="1" applyFont="1" applyFill="1" applyBorder="1" applyAlignment="1">
      <alignment horizontal="center"/>
    </xf>
    <xf numFmtId="49" fontId="4" fillId="2" borderId="0" xfId="0" applyNumberFormat="1" applyFont="1" applyFill="1" applyBorder="1" applyAlignment="1">
      <alignment horizontal="center"/>
    </xf>
    <xf numFmtId="49" fontId="4" fillId="2" borderId="0" xfId="0" applyNumberFormat="1" applyFont="1" applyFill="1" applyBorder="1"/>
    <xf numFmtId="49" fontId="9" fillId="2" borderId="0" xfId="0" applyNumberFormat="1" applyFont="1" applyFill="1" applyBorder="1"/>
    <xf numFmtId="1" fontId="4" fillId="2" borderId="15" xfId="0" applyNumberFormat="1" applyFont="1" applyFill="1" applyBorder="1" applyAlignment="1">
      <alignment horizontal="center"/>
    </xf>
    <xf numFmtId="2" fontId="13" fillId="2" borderId="5" xfId="0" applyNumberFormat="1" applyFont="1" applyFill="1" applyBorder="1" applyAlignment="1">
      <alignment horizontal="center" wrapText="1"/>
    </xf>
    <xf numFmtId="2" fontId="13" fillId="2" borderId="5" xfId="0" applyNumberFormat="1" applyFont="1" applyFill="1" applyBorder="1" applyAlignment="1">
      <alignment horizontal="center"/>
    </xf>
    <xf numFmtId="2" fontId="13" fillId="2" borderId="12" xfId="0" applyNumberFormat="1" applyFont="1" applyFill="1" applyBorder="1" applyAlignment="1">
      <alignment horizontal="center"/>
    </xf>
    <xf numFmtId="2" fontId="4" fillId="2" borderId="6" xfId="0" applyNumberFormat="1" applyFont="1" applyFill="1" applyBorder="1" applyAlignment="1">
      <alignment horizontal="center"/>
    </xf>
    <xf numFmtId="2" fontId="7" fillId="2" borderId="4" xfId="0" applyNumberFormat="1" applyFont="1" applyFill="1" applyBorder="1" applyAlignment="1">
      <alignment horizontal="center"/>
    </xf>
    <xf numFmtId="2" fontId="10" fillId="2" borderId="4" xfId="0" applyNumberFormat="1" applyFont="1" applyFill="1" applyBorder="1" applyAlignment="1">
      <alignment horizontal="center"/>
    </xf>
    <xf numFmtId="164" fontId="7" fillId="2" borderId="12" xfId="0" applyNumberFormat="1" applyFont="1" applyFill="1" applyBorder="1" applyAlignment="1">
      <alignment horizontal="center"/>
    </xf>
    <xf numFmtId="2" fontId="12" fillId="2" borderId="4" xfId="0" applyNumberFormat="1" applyFont="1" applyFill="1" applyBorder="1" applyAlignment="1">
      <alignment horizontal="center"/>
    </xf>
    <xf numFmtId="2" fontId="15" fillId="2" borderId="4" xfId="0" applyNumberFormat="1" applyFont="1" applyFill="1" applyBorder="1" applyAlignment="1">
      <alignment horizontal="center"/>
    </xf>
    <xf numFmtId="1" fontId="12" fillId="2" borderId="5" xfId="0" applyNumberFormat="1" applyFont="1" applyFill="1" applyBorder="1" applyAlignment="1">
      <alignment horizontal="center"/>
    </xf>
    <xf numFmtId="2" fontId="12" fillId="2" borderId="3" xfId="0" applyNumberFormat="1" applyFont="1" applyFill="1" applyBorder="1" applyAlignment="1">
      <alignment horizontal="center"/>
    </xf>
    <xf numFmtId="1" fontId="4" fillId="2" borderId="12" xfId="0" applyNumberFormat="1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/>
    </xf>
    <xf numFmtId="2" fontId="5" fillId="2" borderId="11" xfId="0" applyNumberFormat="1" applyFont="1" applyFill="1" applyBorder="1" applyAlignment="1">
      <alignment horizontal="center" vertical="center"/>
    </xf>
    <xf numFmtId="2" fontId="9" fillId="2" borderId="11" xfId="0" applyNumberFormat="1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wrapText="1"/>
    </xf>
    <xf numFmtId="2" fontId="12" fillId="2" borderId="4" xfId="0" applyNumberFormat="1" applyFont="1" applyFill="1" applyBorder="1" applyAlignment="1">
      <alignment horizontal="center" vertical="center"/>
    </xf>
    <xf numFmtId="2" fontId="15" fillId="2" borderId="4" xfId="0" applyNumberFormat="1" applyFont="1" applyFill="1" applyBorder="1" applyAlignment="1">
      <alignment horizontal="center" vertical="center"/>
    </xf>
    <xf numFmtId="2" fontId="9" fillId="2" borderId="4" xfId="0" applyNumberFormat="1" applyFont="1" applyFill="1" applyBorder="1" applyAlignment="1">
      <alignment horizontal="center" vertical="center"/>
    </xf>
    <xf numFmtId="2" fontId="4" fillId="2" borderId="12" xfId="0" quotePrefix="1" applyNumberFormat="1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/>
    </xf>
    <xf numFmtId="2" fontId="5" fillId="2" borderId="0" xfId="0" applyNumberFormat="1" applyFont="1" applyFill="1" applyAlignment="1">
      <alignment horizontal="center" vertical="center"/>
    </xf>
    <xf numFmtId="1" fontId="4" fillId="2" borderId="5" xfId="0" applyNumberFormat="1" applyFont="1" applyFill="1" applyBorder="1" applyAlignment="1">
      <alignment horizontal="center" vertical="center"/>
    </xf>
    <xf numFmtId="2" fontId="16" fillId="2" borderId="5" xfId="0" applyNumberFormat="1" applyFont="1" applyFill="1" applyBorder="1" applyAlignment="1">
      <alignment horizontal="center" vertical="center" wrapText="1"/>
    </xf>
    <xf numFmtId="2" fontId="16" fillId="2" borderId="5" xfId="0" applyNumberFormat="1" applyFont="1" applyFill="1" applyBorder="1" applyAlignment="1">
      <alignment horizontal="center" vertical="center"/>
    </xf>
    <xf numFmtId="2" fontId="16" fillId="2" borderId="12" xfId="0" applyNumberFormat="1" applyFont="1" applyFill="1" applyBorder="1" applyAlignment="1">
      <alignment horizontal="center" vertical="center"/>
    </xf>
    <xf numFmtId="2" fontId="8" fillId="2" borderId="12" xfId="0" applyNumberFormat="1" applyFont="1" applyFill="1" applyBorder="1" applyAlignment="1">
      <alignment horizontal="center" vertical="center"/>
    </xf>
    <xf numFmtId="0" fontId="5" fillId="2" borderId="5" xfId="0" applyFont="1" applyFill="1" applyBorder="1"/>
    <xf numFmtId="0" fontId="17" fillId="2" borderId="3" xfId="0" applyFont="1" applyFill="1" applyBorder="1" applyAlignment="1">
      <alignment horizontal="left"/>
    </xf>
    <xf numFmtId="0" fontId="18" fillId="2" borderId="12" xfId="0" applyFont="1" applyFill="1" applyBorder="1" applyAlignment="1">
      <alignment horizontal="center" vertical="center"/>
    </xf>
    <xf numFmtId="2" fontId="19" fillId="2" borderId="12" xfId="0" applyNumberFormat="1" applyFont="1" applyFill="1" applyBorder="1" applyAlignment="1">
      <alignment horizontal="center"/>
    </xf>
    <xf numFmtId="0" fontId="20" fillId="2" borderId="12" xfId="0" applyFont="1" applyFill="1" applyBorder="1" applyAlignment="1">
      <alignment horizontal="center" vertical="center"/>
    </xf>
    <xf numFmtId="0" fontId="21" fillId="2" borderId="12" xfId="0" applyFont="1" applyFill="1" applyBorder="1"/>
    <xf numFmtId="0" fontId="7" fillId="2" borderId="12" xfId="0" applyFont="1" applyFill="1" applyBorder="1"/>
    <xf numFmtId="2" fontId="22" fillId="2" borderId="12" xfId="0" applyNumberFormat="1" applyFont="1" applyFill="1" applyBorder="1" applyAlignment="1">
      <alignment horizontal="center"/>
    </xf>
    <xf numFmtId="0" fontId="17" fillId="2" borderId="0" xfId="0" applyFont="1" applyFill="1"/>
    <xf numFmtId="0" fontId="6" fillId="2" borderId="0" xfId="0" applyFont="1" applyFill="1"/>
    <xf numFmtId="0" fontId="0" fillId="2" borderId="0" xfId="0" applyFill="1"/>
    <xf numFmtId="2" fontId="4" fillId="2" borderId="12" xfId="0" applyNumberFormat="1" applyFont="1" applyFill="1" applyBorder="1"/>
    <xf numFmtId="2" fontId="4" fillId="2" borderId="2" xfId="0" applyNumberFormat="1" applyFont="1" applyFill="1" applyBorder="1" applyAlignment="1">
      <alignment horizontal="center"/>
    </xf>
    <xf numFmtId="2" fontId="4" fillId="2" borderId="7" xfId="0" applyNumberFormat="1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left" wrapText="1"/>
    </xf>
    <xf numFmtId="0" fontId="4" fillId="0" borderId="12" xfId="0" applyFont="1" applyFill="1" applyBorder="1" applyAlignment="1">
      <alignment wrapText="1"/>
    </xf>
    <xf numFmtId="0" fontId="5" fillId="0" borderId="15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4" fillId="0" borderId="13" xfId="0" applyFont="1" applyFill="1" applyBorder="1"/>
    <xf numFmtId="164" fontId="4" fillId="2" borderId="7" xfId="0" applyNumberFormat="1" applyFont="1" applyFill="1" applyBorder="1" applyAlignment="1">
      <alignment horizontal="center" vertical="center"/>
    </xf>
    <xf numFmtId="0" fontId="4" fillId="0" borderId="5" xfId="0" applyFont="1" applyFill="1" applyBorder="1"/>
    <xf numFmtId="0" fontId="4" fillId="0" borderId="14" xfId="0" applyFont="1" applyFill="1" applyBorder="1"/>
    <xf numFmtId="0" fontId="4" fillId="2" borderId="3" xfId="0" applyFont="1" applyFill="1" applyBorder="1"/>
    <xf numFmtId="2" fontId="4" fillId="2" borderId="3" xfId="0" applyNumberFormat="1" applyFont="1" applyFill="1" applyBorder="1" applyAlignment="1">
      <alignment horizontal="center"/>
    </xf>
    <xf numFmtId="2" fontId="5" fillId="2" borderId="3" xfId="0" applyNumberFormat="1" applyFont="1" applyFill="1" applyBorder="1" applyAlignment="1">
      <alignment horizontal="center"/>
    </xf>
    <xf numFmtId="2" fontId="7" fillId="2" borderId="3" xfId="0" applyNumberFormat="1" applyFont="1" applyFill="1" applyBorder="1" applyAlignment="1">
      <alignment vertical="center"/>
    </xf>
    <xf numFmtId="2" fontId="7" fillId="2" borderId="3" xfId="0" applyNumberFormat="1" applyFont="1" applyFill="1" applyBorder="1" applyAlignment="1">
      <alignment horizontal="center"/>
    </xf>
    <xf numFmtId="2" fontId="12" fillId="2" borderId="2" xfId="0" applyNumberFormat="1" applyFont="1" applyFill="1" applyBorder="1" applyAlignment="1">
      <alignment horizontal="center"/>
    </xf>
    <xf numFmtId="2" fontId="4" fillId="2" borderId="3" xfId="0" applyNumberFormat="1" applyFont="1" applyFill="1" applyBorder="1" applyAlignment="1">
      <alignment horizontal="center" vertical="center"/>
    </xf>
    <xf numFmtId="2" fontId="4" fillId="2" borderId="8" xfId="0" applyNumberFormat="1" applyFont="1" applyFill="1" applyBorder="1" applyAlignment="1">
      <alignment horizontal="center" vertical="center"/>
    </xf>
    <xf numFmtId="2" fontId="12" fillId="2" borderId="3" xfId="0" applyNumberFormat="1" applyFont="1" applyFill="1" applyBorder="1" applyAlignment="1">
      <alignment horizontal="center" vertical="center"/>
    </xf>
    <xf numFmtId="9" fontId="4" fillId="2" borderId="3" xfId="1" applyFont="1" applyFill="1" applyBorder="1" applyAlignment="1">
      <alignment horizontal="center" vertical="center"/>
    </xf>
    <xf numFmtId="2" fontId="19" fillId="2" borderId="3" xfId="0" applyNumberFormat="1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2" fontId="0" fillId="2" borderId="8" xfId="0" applyNumberFormat="1" applyFill="1" applyBorder="1"/>
    <xf numFmtId="164" fontId="4" fillId="2" borderId="12" xfId="0" applyNumberFormat="1" applyFont="1" applyFill="1" applyBorder="1" applyAlignment="1">
      <alignment horizontal="center"/>
    </xf>
    <xf numFmtId="0" fontId="4" fillId="2" borderId="13" xfId="0" applyFont="1" applyFill="1" applyBorder="1" applyAlignment="1">
      <alignment wrapText="1"/>
    </xf>
    <xf numFmtId="0" fontId="0" fillId="2" borderId="8" xfId="0" applyFill="1" applyBorder="1"/>
    <xf numFmtId="164" fontId="4" fillId="2" borderId="12" xfId="0" quotePrefix="1" applyNumberFormat="1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0" borderId="12" xfId="0" applyFont="1" applyFill="1" applyBorder="1"/>
    <xf numFmtId="0" fontId="19" fillId="0" borderId="12" xfId="0" applyFont="1" applyFill="1" applyBorder="1" applyAlignment="1">
      <alignment horizontal="left" vertical="center" wrapText="1"/>
    </xf>
    <xf numFmtId="1" fontId="4" fillId="2" borderId="9" xfId="0" applyNumberFormat="1" applyFont="1" applyFill="1" applyBorder="1" applyAlignment="1">
      <alignment horizontal="center"/>
    </xf>
    <xf numFmtId="2" fontId="4" fillId="2" borderId="10" xfId="0" applyNumberFormat="1" applyFont="1" applyFill="1" applyBorder="1" applyAlignment="1">
      <alignment horizontal="center"/>
    </xf>
    <xf numFmtId="165" fontId="7" fillId="2" borderId="12" xfId="0" applyNumberFormat="1" applyFont="1" applyFill="1" applyBorder="1" applyAlignment="1">
      <alignment horizontal="center"/>
    </xf>
    <xf numFmtId="2" fontId="0" fillId="0" borderId="8" xfId="0" applyNumberFormat="1" applyFill="1" applyBorder="1"/>
    <xf numFmtId="0" fontId="2" fillId="2" borderId="12" xfId="0" applyFont="1" applyFill="1" applyBorder="1"/>
    <xf numFmtId="0" fontId="6" fillId="2" borderId="12" xfId="0" applyFont="1" applyFill="1" applyBorder="1" applyAlignment="1">
      <alignment horizontal="center"/>
    </xf>
    <xf numFmtId="164" fontId="4" fillId="2" borderId="12" xfId="0" applyNumberFormat="1" applyFont="1" applyFill="1" applyBorder="1" applyAlignment="1">
      <alignment horizontal="center" vertical="center"/>
    </xf>
    <xf numFmtId="164" fontId="4" fillId="0" borderId="12" xfId="0" applyNumberFormat="1" applyFont="1" applyFill="1" applyBorder="1" applyAlignment="1">
      <alignment horizontal="center"/>
    </xf>
    <xf numFmtId="2" fontId="13" fillId="0" borderId="12" xfId="0" applyNumberFormat="1" applyFont="1" applyFill="1" applyBorder="1" applyAlignment="1">
      <alignment horizontal="center"/>
    </xf>
    <xf numFmtId="2" fontId="14" fillId="0" borderId="12" xfId="0" applyNumberFormat="1" applyFont="1" applyFill="1" applyBorder="1" applyAlignment="1">
      <alignment horizontal="center"/>
    </xf>
    <xf numFmtId="164" fontId="14" fillId="0" borderId="12" xfId="0" applyNumberFormat="1" applyFont="1" applyFill="1" applyBorder="1" applyAlignment="1">
      <alignment horizontal="center"/>
    </xf>
    <xf numFmtId="1" fontId="14" fillId="0" borderId="12" xfId="0" applyNumberFormat="1" applyFont="1" applyFill="1" applyBorder="1" applyAlignment="1">
      <alignment horizontal="center"/>
    </xf>
    <xf numFmtId="0" fontId="5" fillId="0" borderId="12" xfId="0" applyFont="1" applyFill="1" applyBorder="1" applyAlignment="1">
      <alignment horizontal="center"/>
    </xf>
    <xf numFmtId="2" fontId="5" fillId="0" borderId="12" xfId="0" applyNumberFormat="1" applyFont="1" applyFill="1" applyBorder="1" applyAlignment="1">
      <alignment horizontal="center"/>
    </xf>
    <xf numFmtId="2" fontId="7" fillId="0" borderId="12" xfId="0" applyNumberFormat="1" applyFont="1" applyFill="1" applyBorder="1" applyAlignment="1">
      <alignment horizontal="center"/>
    </xf>
    <xf numFmtId="164" fontId="7" fillId="0" borderId="12" xfId="0" applyNumberFormat="1" applyFont="1" applyFill="1" applyBorder="1" applyAlignment="1">
      <alignment horizontal="center"/>
    </xf>
    <xf numFmtId="2" fontId="4" fillId="2" borderId="12" xfId="0" applyNumberFormat="1" applyFont="1" applyFill="1" applyBorder="1" applyAlignment="1">
      <alignment horizontal="center" vertical="center" wrapText="1"/>
    </xf>
    <xf numFmtId="165" fontId="4" fillId="0" borderId="12" xfId="0" applyNumberFormat="1" applyFont="1" applyFill="1" applyBorder="1" applyAlignment="1">
      <alignment horizontal="center"/>
    </xf>
    <xf numFmtId="165" fontId="7" fillId="2" borderId="1" xfId="0" applyNumberFormat="1" applyFont="1" applyFill="1" applyBorder="1" applyAlignment="1">
      <alignment horizontal="center"/>
    </xf>
    <xf numFmtId="165" fontId="0" fillId="2" borderId="0" xfId="0" applyNumberFormat="1" applyFill="1"/>
    <xf numFmtId="1" fontId="0" fillId="2" borderId="0" xfId="0" applyNumberFormat="1" applyFill="1"/>
    <xf numFmtId="1" fontId="7" fillId="2" borderId="6" xfId="0" applyNumberFormat="1" applyFont="1" applyFill="1" applyBorder="1" applyAlignment="1">
      <alignment horizontal="center"/>
    </xf>
    <xf numFmtId="2" fontId="4" fillId="0" borderId="4" xfId="0" applyNumberFormat="1" applyFont="1" applyFill="1" applyBorder="1"/>
    <xf numFmtId="165" fontId="7" fillId="0" borderId="12" xfId="0" applyNumberFormat="1" applyFont="1" applyFill="1" applyBorder="1" applyAlignment="1">
      <alignment horizontal="center"/>
    </xf>
    <xf numFmtId="2" fontId="12" fillId="0" borderId="3" xfId="0" applyNumberFormat="1" applyFont="1" applyFill="1" applyBorder="1" applyAlignment="1">
      <alignment horizontal="center"/>
    </xf>
    <xf numFmtId="0" fontId="0" fillId="0" borderId="0" xfId="0" applyFill="1"/>
    <xf numFmtId="0" fontId="4" fillId="0" borderId="2" xfId="0" applyFont="1" applyFill="1" applyBorder="1"/>
    <xf numFmtId="0" fontId="4" fillId="0" borderId="2" xfId="0" applyFont="1" applyFill="1" applyBorder="1" applyAlignment="1">
      <alignment horizontal="center"/>
    </xf>
    <xf numFmtId="0" fontId="4" fillId="0" borderId="0" xfId="0" applyFont="1" applyFill="1"/>
    <xf numFmtId="0" fontId="4" fillId="0" borderId="10" xfId="0" applyFont="1" applyFill="1" applyBorder="1"/>
    <xf numFmtId="0" fontId="4" fillId="0" borderId="3" xfId="0" applyFont="1" applyFill="1" applyBorder="1"/>
    <xf numFmtId="2" fontId="5" fillId="0" borderId="12" xfId="0" applyNumberFormat="1" applyFont="1" applyFill="1" applyBorder="1" applyAlignment="1">
      <alignment horizontal="center" vertical="center"/>
    </xf>
    <xf numFmtId="2" fontId="8" fillId="0" borderId="12" xfId="0" applyNumberFormat="1" applyFont="1" applyFill="1" applyBorder="1" applyAlignment="1">
      <alignment horizontal="center"/>
    </xf>
    <xf numFmtId="2" fontId="4" fillId="0" borderId="12" xfId="0" applyNumberFormat="1" applyFont="1" applyFill="1" applyBorder="1" applyAlignment="1">
      <alignment horizontal="center" vertical="center"/>
    </xf>
    <xf numFmtId="2" fontId="4" fillId="0" borderId="12" xfId="0" applyNumberFormat="1" applyFont="1" applyFill="1" applyBorder="1"/>
    <xf numFmtId="2" fontId="5" fillId="0" borderId="12" xfId="0" applyNumberFormat="1" applyFont="1" applyFill="1" applyBorder="1" applyAlignment="1">
      <alignment vertical="center"/>
    </xf>
    <xf numFmtId="2" fontId="7" fillId="0" borderId="12" xfId="0" applyNumberFormat="1" applyFont="1" applyFill="1" applyBorder="1" applyAlignment="1">
      <alignment vertical="center"/>
    </xf>
    <xf numFmtId="2" fontId="7" fillId="0" borderId="12" xfId="0" applyNumberFormat="1" applyFont="1" applyFill="1" applyBorder="1" applyAlignment="1">
      <alignment horizontal="center" vertical="center"/>
    </xf>
    <xf numFmtId="2" fontId="10" fillId="0" borderId="12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/>
    </xf>
    <xf numFmtId="1" fontId="4" fillId="0" borderId="12" xfId="0" applyNumberFormat="1" applyFont="1" applyFill="1" applyBorder="1" applyAlignment="1">
      <alignment horizontal="center"/>
    </xf>
    <xf numFmtId="2" fontId="10" fillId="0" borderId="12" xfId="0" applyNumberFormat="1" applyFont="1" applyFill="1" applyBorder="1" applyAlignment="1">
      <alignment horizontal="center"/>
    </xf>
    <xf numFmtId="0" fontId="4" fillId="0" borderId="12" xfId="0" applyFont="1" applyFill="1" applyBorder="1" applyAlignment="1">
      <alignment horizontal="left" wrapText="1"/>
    </xf>
    <xf numFmtId="2" fontId="9" fillId="0" borderId="12" xfId="0" applyNumberFormat="1" applyFont="1" applyFill="1" applyBorder="1" applyAlignment="1">
      <alignment horizontal="center"/>
    </xf>
    <xf numFmtId="2" fontId="11" fillId="0" borderId="12" xfId="0" applyNumberFormat="1" applyFont="1" applyFill="1" applyBorder="1" applyAlignment="1">
      <alignment horizontal="center"/>
    </xf>
    <xf numFmtId="1" fontId="11" fillId="0" borderId="12" xfId="0" applyNumberFormat="1" applyFont="1" applyFill="1" applyBorder="1" applyAlignment="1">
      <alignment horizontal="center"/>
    </xf>
    <xf numFmtId="165" fontId="4" fillId="0" borderId="12" xfId="0" applyNumberFormat="1" applyFont="1" applyFill="1" applyBorder="1" applyAlignment="1">
      <alignment horizontal="center" vertical="center"/>
    </xf>
    <xf numFmtId="1" fontId="4" fillId="0" borderId="12" xfId="0" applyNumberFormat="1" applyFont="1" applyFill="1" applyBorder="1" applyAlignment="1">
      <alignment horizontal="center" vertical="center"/>
    </xf>
    <xf numFmtId="2" fontId="4" fillId="0" borderId="12" xfId="0" quotePrefix="1" applyNumberFormat="1" applyFont="1" applyFill="1" applyBorder="1" applyAlignment="1">
      <alignment horizontal="center" vertical="center"/>
    </xf>
    <xf numFmtId="2" fontId="16" fillId="0" borderId="12" xfId="0" applyNumberFormat="1" applyFont="1" applyFill="1" applyBorder="1" applyAlignment="1">
      <alignment horizontal="center" vertical="center"/>
    </xf>
    <xf numFmtId="2" fontId="8" fillId="0" borderId="12" xfId="0" applyNumberFormat="1" applyFont="1" applyFill="1" applyBorder="1" applyAlignment="1">
      <alignment horizontal="center" vertical="center"/>
    </xf>
    <xf numFmtId="1" fontId="5" fillId="0" borderId="12" xfId="0" applyNumberFormat="1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left"/>
    </xf>
    <xf numFmtId="2" fontId="19" fillId="0" borderId="12" xfId="0" applyNumberFormat="1" applyFont="1" applyFill="1" applyBorder="1" applyAlignment="1">
      <alignment horizontal="center"/>
    </xf>
    <xf numFmtId="0" fontId="7" fillId="0" borderId="12" xfId="0" applyFont="1" applyFill="1" applyBorder="1"/>
    <xf numFmtId="2" fontId="22" fillId="0" borderId="12" xfId="0" applyNumberFormat="1" applyFont="1" applyFill="1" applyBorder="1" applyAlignment="1">
      <alignment horizontal="center"/>
    </xf>
    <xf numFmtId="0" fontId="17" fillId="0" borderId="0" xfId="0" applyFont="1" applyFill="1"/>
    <xf numFmtId="0" fontId="6" fillId="0" borderId="0" xfId="0" applyFont="1" applyFill="1"/>
    <xf numFmtId="165" fontId="7" fillId="0" borderId="6" xfId="0" applyNumberFormat="1" applyFont="1" applyFill="1" applyBorder="1" applyAlignment="1">
      <alignment horizontal="center"/>
    </xf>
    <xf numFmtId="0" fontId="4" fillId="0" borderId="0" xfId="0" applyFont="1" applyFill="1" applyBorder="1"/>
    <xf numFmtId="2" fontId="23" fillId="0" borderId="8" xfId="0" applyNumberFormat="1" applyFont="1" applyFill="1" applyBorder="1"/>
    <xf numFmtId="0" fontId="6" fillId="0" borderId="8" xfId="0" applyFont="1" applyFill="1" applyBorder="1" applyAlignment="1">
      <alignment horizontal="center"/>
    </xf>
    <xf numFmtId="0" fontId="0" fillId="0" borderId="8" xfId="0" applyFill="1" applyBorder="1"/>
    <xf numFmtId="0" fontId="0" fillId="0" borderId="0" xfId="0" applyFill="1" applyBorder="1"/>
    <xf numFmtId="165" fontId="4" fillId="2" borderId="7" xfId="0" applyNumberFormat="1" applyFont="1" applyFill="1" applyBorder="1" applyAlignment="1">
      <alignment horizontal="center" vertical="center"/>
    </xf>
    <xf numFmtId="165" fontId="4" fillId="2" borderId="12" xfId="0" applyNumberFormat="1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2" fontId="4" fillId="0" borderId="12" xfId="0" applyNumberFormat="1" applyFont="1" applyFill="1" applyBorder="1" applyAlignment="1">
      <alignment horizontal="center" wrapText="1"/>
    </xf>
    <xf numFmtId="0" fontId="6" fillId="0" borderId="12" xfId="0" applyFont="1" applyFill="1" applyBorder="1" applyAlignment="1">
      <alignment horizontal="center"/>
    </xf>
    <xf numFmtId="0" fontId="4" fillId="0" borderId="12" xfId="0" applyFont="1" applyFill="1" applyBorder="1" applyAlignment="1">
      <alignment horizontal="center"/>
    </xf>
    <xf numFmtId="0" fontId="4" fillId="0" borderId="8" xfId="0" applyFont="1" applyFill="1" applyBorder="1"/>
    <xf numFmtId="0" fontId="2" fillId="0" borderId="3" xfId="0" applyFont="1" applyFill="1" applyBorder="1"/>
    <xf numFmtId="0" fontId="2" fillId="0" borderId="10" xfId="0" applyFont="1" applyFill="1" applyBorder="1" applyAlignment="1">
      <alignment horizontal="center"/>
    </xf>
    <xf numFmtId="0" fontId="18" fillId="0" borderId="3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0" fontId="21" fillId="0" borderId="3" xfId="0" applyFont="1" applyFill="1" applyBorder="1"/>
    <xf numFmtId="2" fontId="4" fillId="0" borderId="12" xfId="0" applyNumberFormat="1" applyFont="1" applyFill="1" applyBorder="1" applyAlignment="1">
      <alignment horizontal="center" vertical="center" wrapText="1"/>
    </xf>
    <xf numFmtId="2" fontId="9" fillId="0" borderId="12" xfId="0" applyNumberFormat="1" applyFont="1" applyFill="1" applyBorder="1"/>
    <xf numFmtId="2" fontId="12" fillId="0" borderId="12" xfId="0" applyNumberFormat="1" applyFont="1" applyFill="1" applyBorder="1" applyAlignment="1">
      <alignment horizontal="center"/>
    </xf>
    <xf numFmtId="2" fontId="9" fillId="0" borderId="12" xfId="0" applyNumberFormat="1" applyFont="1" applyFill="1" applyBorder="1" applyAlignment="1">
      <alignment horizontal="center" vertical="center" wrapText="1"/>
    </xf>
    <xf numFmtId="165" fontId="4" fillId="0" borderId="12" xfId="0" applyNumberFormat="1" applyFont="1" applyFill="1" applyBorder="1" applyAlignment="1">
      <alignment horizontal="center" vertical="center" wrapText="1"/>
    </xf>
    <xf numFmtId="49" fontId="4" fillId="0" borderId="12" xfId="0" applyNumberFormat="1" applyFont="1" applyFill="1" applyBorder="1" applyAlignment="1">
      <alignment horizontal="center"/>
    </xf>
    <xf numFmtId="49" fontId="4" fillId="0" borderId="12" xfId="0" applyNumberFormat="1" applyFont="1" applyFill="1" applyBorder="1"/>
    <xf numFmtId="49" fontId="9" fillId="0" borderId="12" xfId="0" applyNumberFormat="1" applyFont="1" applyFill="1" applyBorder="1"/>
    <xf numFmtId="2" fontId="13" fillId="0" borderId="12" xfId="0" applyNumberFormat="1" applyFont="1" applyFill="1" applyBorder="1" applyAlignment="1">
      <alignment horizontal="center" wrapText="1"/>
    </xf>
    <xf numFmtId="2" fontId="15" fillId="0" borderId="12" xfId="0" applyNumberFormat="1" applyFont="1" applyFill="1" applyBorder="1" applyAlignment="1">
      <alignment horizontal="center"/>
    </xf>
    <xf numFmtId="165" fontId="12" fillId="0" borderId="12" xfId="0" applyNumberFormat="1" applyFont="1" applyFill="1" applyBorder="1" applyAlignment="1">
      <alignment horizontal="center"/>
    </xf>
    <xf numFmtId="2" fontId="9" fillId="0" borderId="12" xfId="0" applyNumberFormat="1" applyFont="1" applyFill="1" applyBorder="1" applyAlignment="1">
      <alignment horizontal="center" vertical="center"/>
    </xf>
    <xf numFmtId="2" fontId="12" fillId="0" borderId="12" xfId="0" applyNumberFormat="1" applyFont="1" applyFill="1" applyBorder="1" applyAlignment="1">
      <alignment horizontal="center" vertical="center"/>
    </xf>
    <xf numFmtId="2" fontId="15" fillId="0" borderId="12" xfId="0" applyNumberFormat="1" applyFont="1" applyFill="1" applyBorder="1" applyAlignment="1">
      <alignment horizontal="center" vertical="center"/>
    </xf>
    <xf numFmtId="2" fontId="16" fillId="0" borderId="12" xfId="0" applyNumberFormat="1" applyFont="1" applyFill="1" applyBorder="1" applyAlignment="1">
      <alignment horizontal="center" vertical="center" wrapText="1"/>
    </xf>
    <xf numFmtId="2" fontId="14" fillId="0" borderId="12" xfId="0" applyNumberFormat="1" applyFont="1" applyFill="1" applyBorder="1" applyAlignment="1">
      <alignment horizontal="center" vertical="center"/>
    </xf>
    <xf numFmtId="164" fontId="4" fillId="0" borderId="12" xfId="0" applyNumberFormat="1" applyFont="1" applyFill="1" applyBorder="1" applyAlignment="1">
      <alignment horizontal="center" vertical="center"/>
    </xf>
    <xf numFmtId="9" fontId="4" fillId="0" borderId="12" xfId="1" applyFont="1" applyFill="1" applyBorder="1" applyAlignment="1">
      <alignment horizontal="center" vertical="center"/>
    </xf>
    <xf numFmtId="0" fontId="5" fillId="0" borderId="12" xfId="0" applyFont="1" applyFill="1" applyBorder="1"/>
    <xf numFmtId="0" fontId="4" fillId="0" borderId="8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left"/>
    </xf>
    <xf numFmtId="0" fontId="4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4" fillId="0" borderId="12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left"/>
    </xf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wrapText="1"/>
    </xf>
    <xf numFmtId="0" fontId="4" fillId="2" borderId="8" xfId="0" applyFont="1" applyFill="1" applyBorder="1" applyAlignment="1">
      <alignment horizontal="center" wrapText="1"/>
    </xf>
    <xf numFmtId="0" fontId="4" fillId="2" borderId="10" xfId="0" applyFont="1" applyFill="1" applyBorder="1" applyAlignment="1">
      <alignment horizontal="center" wrapText="1"/>
    </xf>
    <xf numFmtId="0" fontId="4" fillId="0" borderId="7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center"/>
    </xf>
    <xf numFmtId="0" fontId="4" fillId="0" borderId="9" xfId="0" applyFont="1" applyFill="1" applyBorder="1"/>
    <xf numFmtId="0" fontId="4" fillId="0" borderId="0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center"/>
    </xf>
    <xf numFmtId="0" fontId="4" fillId="0" borderId="13" xfId="0" applyFont="1" applyFill="1" applyBorder="1" applyAlignment="1">
      <alignment horizontal="center"/>
    </xf>
    <xf numFmtId="0" fontId="4" fillId="0" borderId="1" xfId="0" applyFont="1" applyFill="1" applyBorder="1"/>
    <xf numFmtId="0" fontId="4" fillId="0" borderId="2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4" fillId="0" borderId="10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/>
    </xf>
    <xf numFmtId="0" fontId="4" fillId="0" borderId="7" xfId="0" applyFont="1" applyFill="1" applyBorder="1"/>
    <xf numFmtId="0" fontId="4" fillId="0" borderId="6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07"/>
  <sheetViews>
    <sheetView tabSelected="1" zoomScale="115" zoomScaleNormal="115" workbookViewId="0">
      <pane xSplit="14" ySplit="9" topLeftCell="O10" activePane="bottomRight" state="frozen"/>
      <selection pane="topRight" activeCell="O1" sqref="O1"/>
      <selection pane="bottomLeft" activeCell="A10" sqref="A10"/>
      <selection pane="bottomRight" activeCell="Q18" sqref="Q18"/>
    </sheetView>
  </sheetViews>
  <sheetFormatPr defaultRowHeight="15" x14ac:dyDescent="0.25"/>
  <cols>
    <col min="1" max="1" width="2.5703125" customWidth="1"/>
    <col min="2" max="2" width="17.5703125" customWidth="1"/>
    <col min="3" max="3" width="5.42578125" customWidth="1"/>
    <col min="4" max="4" width="5.5703125" customWidth="1"/>
    <col min="5" max="5" width="5.28515625" customWidth="1"/>
    <col min="6" max="6" width="6.28515625" customWidth="1"/>
    <col min="7" max="8" width="5.5703125" style="140" customWidth="1"/>
    <col min="9" max="9" width="5.42578125" style="140" customWidth="1"/>
    <col min="10" max="11" width="4.5703125" style="140" customWidth="1"/>
    <col min="12" max="12" width="4.85546875" style="140" customWidth="1"/>
    <col min="13" max="13" width="6" style="140" customWidth="1"/>
    <col min="14" max="14" width="6.140625" style="140" customWidth="1"/>
    <col min="15" max="24" width="9.140625" style="140"/>
  </cols>
  <sheetData>
    <row r="1" spans="1:14" ht="14.25" customHeight="1" x14ac:dyDescent="0.25">
      <c r="A1" s="206"/>
      <c r="B1" s="276" t="s">
        <v>0</v>
      </c>
      <c r="C1" s="276"/>
      <c r="D1" s="276"/>
      <c r="E1" s="276"/>
      <c r="F1" s="276"/>
      <c r="G1" s="276"/>
      <c r="H1" s="276"/>
      <c r="I1" s="276"/>
      <c r="J1" s="276"/>
      <c r="K1" s="276"/>
      <c r="L1" s="276"/>
      <c r="M1" s="276"/>
      <c r="N1" s="203"/>
    </row>
    <row r="2" spans="1:14" ht="13.5" customHeight="1" x14ac:dyDescent="0.25">
      <c r="A2" s="206"/>
      <c r="B2" s="276" t="s">
        <v>1</v>
      </c>
      <c r="C2" s="276"/>
      <c r="D2" s="276"/>
      <c r="E2" s="276"/>
      <c r="F2" s="276"/>
      <c r="G2" s="276"/>
      <c r="H2" s="276"/>
      <c r="I2" s="276"/>
      <c r="J2" s="276"/>
      <c r="K2" s="276"/>
      <c r="L2" s="276"/>
      <c r="M2" s="276"/>
      <c r="N2" s="203"/>
    </row>
    <row r="3" spans="1:14" ht="12.75" customHeight="1" x14ac:dyDescent="0.25">
      <c r="A3" s="206"/>
      <c r="B3" s="277" t="s">
        <v>122</v>
      </c>
      <c r="C3" s="277"/>
      <c r="D3" s="277"/>
      <c r="E3" s="277"/>
      <c r="F3" s="277"/>
      <c r="G3" s="277"/>
      <c r="H3" s="277"/>
      <c r="I3" s="277"/>
      <c r="J3" s="277"/>
      <c r="K3" s="277"/>
      <c r="L3" s="277"/>
      <c r="M3" s="277"/>
      <c r="N3" s="203"/>
    </row>
    <row r="4" spans="1:14" ht="12.75" customHeight="1" x14ac:dyDescent="0.25">
      <c r="A4" s="204"/>
      <c r="B4" s="312"/>
      <c r="C4" s="308" t="s">
        <v>2</v>
      </c>
      <c r="D4" s="308"/>
      <c r="E4" s="308"/>
      <c r="F4" s="303" t="s">
        <v>3</v>
      </c>
      <c r="G4" s="303"/>
      <c r="H4" s="303"/>
      <c r="I4" s="303"/>
      <c r="J4" s="303"/>
      <c r="K4" s="303"/>
      <c r="L4" s="278" t="s">
        <v>4</v>
      </c>
      <c r="M4" s="279" t="s">
        <v>5</v>
      </c>
      <c r="N4" s="274"/>
    </row>
    <row r="5" spans="1:14" x14ac:dyDescent="0.25">
      <c r="A5" s="249"/>
      <c r="B5" s="313" t="s">
        <v>6</v>
      </c>
      <c r="C5" s="309" t="s">
        <v>7</v>
      </c>
      <c r="D5" s="319" t="s">
        <v>8</v>
      </c>
      <c r="E5" s="316" t="s">
        <v>117</v>
      </c>
      <c r="F5" s="319" t="s">
        <v>10</v>
      </c>
      <c r="G5" s="300" t="s">
        <v>11</v>
      </c>
      <c r="H5" s="319" t="s">
        <v>12</v>
      </c>
      <c r="I5" s="300" t="s">
        <v>13</v>
      </c>
      <c r="J5" s="319" t="s">
        <v>14</v>
      </c>
      <c r="K5" s="278" t="s">
        <v>113</v>
      </c>
      <c r="L5" s="278"/>
      <c r="M5" s="279"/>
      <c r="N5" s="274"/>
    </row>
    <row r="6" spans="1:14" x14ac:dyDescent="0.25">
      <c r="A6" s="249"/>
      <c r="B6" s="314"/>
      <c r="C6" s="307"/>
      <c r="D6" s="304"/>
      <c r="E6" s="298"/>
      <c r="F6" s="304" t="s">
        <v>16</v>
      </c>
      <c r="G6" s="301" t="s">
        <v>124</v>
      </c>
      <c r="H6" s="304" t="s">
        <v>123</v>
      </c>
      <c r="I6" s="301"/>
      <c r="J6" s="306" t="s">
        <v>19</v>
      </c>
      <c r="K6" s="278"/>
      <c r="L6" s="278"/>
      <c r="M6" s="279"/>
      <c r="N6" s="274"/>
    </row>
    <row r="7" spans="1:14" x14ac:dyDescent="0.25">
      <c r="A7" s="249"/>
      <c r="B7" s="315"/>
      <c r="C7" s="307"/>
      <c r="D7" s="304"/>
      <c r="E7" s="298"/>
      <c r="F7" s="304" t="s">
        <v>17</v>
      </c>
      <c r="G7" s="301"/>
      <c r="H7" s="237"/>
      <c r="I7" s="318"/>
      <c r="J7" s="304"/>
      <c r="K7" s="278"/>
      <c r="L7" s="278"/>
      <c r="M7" s="279"/>
      <c r="N7" s="274"/>
    </row>
    <row r="8" spans="1:14" ht="15" customHeight="1" x14ac:dyDescent="0.25">
      <c r="A8" s="207"/>
      <c r="B8" s="207"/>
      <c r="C8" s="305" t="s">
        <v>20</v>
      </c>
      <c r="D8" s="320" t="s">
        <v>21</v>
      </c>
      <c r="E8" s="299"/>
      <c r="F8" s="320" t="s">
        <v>21</v>
      </c>
      <c r="G8" s="302" t="s">
        <v>21</v>
      </c>
      <c r="H8" s="320" t="s">
        <v>22</v>
      </c>
      <c r="I8" s="302" t="s">
        <v>22</v>
      </c>
      <c r="J8" s="320" t="s">
        <v>23</v>
      </c>
      <c r="K8" s="278"/>
      <c r="L8" s="278"/>
      <c r="M8" s="279"/>
      <c r="N8" s="274"/>
    </row>
    <row r="9" spans="1:14" ht="12" customHeight="1" x14ac:dyDescent="0.25">
      <c r="A9" s="204">
        <v>1</v>
      </c>
      <c r="B9" s="248">
        <v>2</v>
      </c>
      <c r="C9" s="310">
        <v>3</v>
      </c>
      <c r="D9" s="315">
        <v>4</v>
      </c>
      <c r="E9" s="310">
        <v>5</v>
      </c>
      <c r="F9" s="317">
        <v>6</v>
      </c>
      <c r="G9" s="310">
        <v>7</v>
      </c>
      <c r="H9" s="317">
        <v>8</v>
      </c>
      <c r="I9" s="310">
        <v>9</v>
      </c>
      <c r="J9" s="311">
        <v>10</v>
      </c>
      <c r="K9" s="310">
        <v>11</v>
      </c>
      <c r="L9" s="248">
        <v>12</v>
      </c>
      <c r="M9" s="248">
        <v>13</v>
      </c>
      <c r="N9" s="239"/>
    </row>
    <row r="10" spans="1:14" ht="11.25" customHeight="1" x14ac:dyDescent="0.25">
      <c r="A10" s="208"/>
      <c r="B10" s="190" t="s">
        <v>24</v>
      </c>
      <c r="C10" s="190"/>
      <c r="D10" s="176"/>
      <c r="E10" s="176"/>
      <c r="F10" s="176"/>
      <c r="G10" s="176"/>
      <c r="H10" s="176"/>
      <c r="I10" s="176"/>
      <c r="J10" s="176"/>
      <c r="K10" s="176"/>
      <c r="L10" s="176"/>
      <c r="M10" s="176"/>
      <c r="N10" s="240"/>
    </row>
    <row r="11" spans="1:14" s="140" customFormat="1" ht="14.1" customHeight="1" x14ac:dyDescent="0.25">
      <c r="A11" s="245">
        <v>1</v>
      </c>
      <c r="B11" s="176" t="s">
        <v>25</v>
      </c>
      <c r="C11" s="211">
        <v>315.79399999999998</v>
      </c>
      <c r="D11" s="47">
        <v>177</v>
      </c>
      <c r="E11" s="47">
        <v>8.24</v>
      </c>
      <c r="F11" s="47">
        <v>176.2</v>
      </c>
      <c r="G11" s="47">
        <v>175.37</v>
      </c>
      <c r="H11" s="47">
        <f>(D11-G11)*10000*C11/1000000</f>
        <v>5.1474421999999853</v>
      </c>
      <c r="I11" s="47">
        <f>E11-H11</f>
        <v>3.0925578000000149</v>
      </c>
      <c r="J11" s="47">
        <v>0.35</v>
      </c>
      <c r="K11" s="47">
        <f>J11</f>
        <v>0.35</v>
      </c>
      <c r="L11" s="195">
        <f t="shared" ref="L11:L19" si="0">I11*100/E11</f>
        <v>37.5310412621361</v>
      </c>
      <c r="M11" s="47">
        <v>0.35</v>
      </c>
      <c r="N11" s="181"/>
    </row>
    <row r="12" spans="1:14" s="140" customFormat="1" ht="14.1" customHeight="1" x14ac:dyDescent="0.25">
      <c r="A12" s="245">
        <v>2</v>
      </c>
      <c r="B12" s="176" t="s">
        <v>26</v>
      </c>
      <c r="C12" s="211">
        <v>120</v>
      </c>
      <c r="D12" s="47">
        <v>167.5</v>
      </c>
      <c r="E12" s="47">
        <v>3.44</v>
      </c>
      <c r="F12" s="47">
        <f t="shared" ref="F12" si="1">D12</f>
        <v>167.5</v>
      </c>
      <c r="G12" s="47">
        <v>167.4</v>
      </c>
      <c r="H12" s="47">
        <f t="shared" ref="H12:H16" si="2">(D12-G12)*10000*C12/1000000</f>
        <v>0.11999999999999318</v>
      </c>
      <c r="I12" s="47">
        <f t="shared" ref="I12:I19" si="3">E12-H12</f>
        <v>3.3200000000000069</v>
      </c>
      <c r="J12" s="47">
        <v>0.69</v>
      </c>
      <c r="K12" s="47">
        <f t="shared" ref="K12:K20" si="4">J12</f>
        <v>0.69</v>
      </c>
      <c r="L12" s="195">
        <f>I12*100/E12</f>
        <v>96.51162790697694</v>
      </c>
      <c r="M12" s="47">
        <v>0.8</v>
      </c>
      <c r="N12" s="181"/>
    </row>
    <row r="13" spans="1:14" s="140" customFormat="1" ht="14.1" customHeight="1" x14ac:dyDescent="0.25">
      <c r="A13" s="245">
        <v>3</v>
      </c>
      <c r="B13" s="176" t="s">
        <v>27</v>
      </c>
      <c r="C13" s="211">
        <v>220</v>
      </c>
      <c r="D13" s="47">
        <v>164</v>
      </c>
      <c r="E13" s="47">
        <v>1.5</v>
      </c>
      <c r="F13" s="47">
        <v>164</v>
      </c>
      <c r="G13" s="47">
        <v>163.6</v>
      </c>
      <c r="H13" s="47">
        <f t="shared" si="2"/>
        <v>0.88000000000001244</v>
      </c>
      <c r="I13" s="47">
        <f t="shared" si="3"/>
        <v>0.61999999999998756</v>
      </c>
      <c r="J13" s="47">
        <v>0.8</v>
      </c>
      <c r="K13" s="47">
        <f>J13</f>
        <v>0.8</v>
      </c>
      <c r="L13" s="195">
        <f>I13*100/E13</f>
        <v>41.333333333332504</v>
      </c>
      <c r="M13" s="47">
        <v>0.95</v>
      </c>
      <c r="N13" s="181"/>
    </row>
    <row r="14" spans="1:14" s="140" customFormat="1" ht="14.1" customHeight="1" x14ac:dyDescent="0.25">
      <c r="A14" s="245">
        <v>4</v>
      </c>
      <c r="B14" s="176" t="s">
        <v>28</v>
      </c>
      <c r="C14" s="211">
        <v>538.41999999999996</v>
      </c>
      <c r="D14" s="47">
        <v>157.5</v>
      </c>
      <c r="E14" s="47">
        <v>16.96</v>
      </c>
      <c r="F14" s="47">
        <v>157.5</v>
      </c>
      <c r="G14" s="47">
        <v>156.83000000000001</v>
      </c>
      <c r="H14" s="47">
        <f>(D14-G14)*10000*C14/1000000</f>
        <v>3.607413999999932</v>
      </c>
      <c r="I14" s="47">
        <f t="shared" si="3"/>
        <v>13.35258600000007</v>
      </c>
      <c r="J14" s="47">
        <v>1.5</v>
      </c>
      <c r="K14" s="47">
        <f t="shared" si="4"/>
        <v>1.5</v>
      </c>
      <c r="L14" s="195">
        <f t="shared" si="0"/>
        <v>78.729870283019267</v>
      </c>
      <c r="M14" s="47">
        <v>1.5</v>
      </c>
      <c r="N14" s="181"/>
    </row>
    <row r="15" spans="1:14" s="140" customFormat="1" ht="14.1" customHeight="1" x14ac:dyDescent="0.25">
      <c r="A15" s="245">
        <v>5</v>
      </c>
      <c r="B15" s="176" t="s">
        <v>29</v>
      </c>
      <c r="C15" s="211">
        <v>165</v>
      </c>
      <c r="D15" s="47">
        <v>144.4</v>
      </c>
      <c r="E15" s="47">
        <v>2.42</v>
      </c>
      <c r="F15" s="47">
        <v>144.4</v>
      </c>
      <c r="G15" s="47">
        <v>144.26</v>
      </c>
      <c r="H15" s="47">
        <f>(D15-G15)*10000*C15/1000000</f>
        <v>0.23100000000002438</v>
      </c>
      <c r="I15" s="47">
        <f t="shared" si="3"/>
        <v>2.1889999999999756</v>
      </c>
      <c r="J15" s="47">
        <v>1.5</v>
      </c>
      <c r="K15" s="47">
        <f t="shared" si="4"/>
        <v>1.5</v>
      </c>
      <c r="L15" s="195">
        <f t="shared" si="0"/>
        <v>90.454545454544444</v>
      </c>
      <c r="M15" s="47">
        <v>1.7</v>
      </c>
      <c r="N15" s="181"/>
    </row>
    <row r="16" spans="1:14" s="140" customFormat="1" ht="14.1" customHeight="1" x14ac:dyDescent="0.25">
      <c r="A16" s="245">
        <v>6</v>
      </c>
      <c r="B16" s="176" t="s">
        <v>30</v>
      </c>
      <c r="C16" s="211">
        <v>71</v>
      </c>
      <c r="D16" s="47">
        <v>142.75</v>
      </c>
      <c r="E16" s="47">
        <v>1.56</v>
      </c>
      <c r="F16" s="47">
        <v>142.75</v>
      </c>
      <c r="G16" s="47">
        <v>142.68</v>
      </c>
      <c r="H16" s="47">
        <f t="shared" si="2"/>
        <v>4.9699999999995151E-2</v>
      </c>
      <c r="I16" s="47">
        <f t="shared" si="3"/>
        <v>1.5103000000000049</v>
      </c>
      <c r="J16" s="47">
        <v>1.5</v>
      </c>
      <c r="K16" s="47">
        <f t="shared" si="4"/>
        <v>1.5</v>
      </c>
      <c r="L16" s="195">
        <f t="shared" si="0"/>
        <v>96.814102564102868</v>
      </c>
      <c r="M16" s="47">
        <v>1.8</v>
      </c>
      <c r="N16" s="181"/>
    </row>
    <row r="17" spans="1:17" s="140" customFormat="1" ht="14.1" customHeight="1" x14ac:dyDescent="0.25">
      <c r="A17" s="245">
        <v>7</v>
      </c>
      <c r="B17" s="176" t="s">
        <v>31</v>
      </c>
      <c r="C17" s="211">
        <v>327</v>
      </c>
      <c r="D17" s="47">
        <v>131.6</v>
      </c>
      <c r="E17" s="47">
        <v>3.27</v>
      </c>
      <c r="F17" s="47">
        <v>131</v>
      </c>
      <c r="G17" s="47">
        <v>130.61000000000001</v>
      </c>
      <c r="H17" s="47">
        <f>(D17-G17)*10000*C17/1000000</f>
        <v>3.2372999999999372</v>
      </c>
      <c r="I17" s="47">
        <f t="shared" si="3"/>
        <v>3.270000000006279E-2</v>
      </c>
      <c r="J17" s="47">
        <v>2.25</v>
      </c>
      <c r="K17" s="47">
        <f t="shared" si="4"/>
        <v>2.25</v>
      </c>
      <c r="L17" s="195">
        <f t="shared" si="0"/>
        <v>1.0000000000019202</v>
      </c>
      <c r="M17" s="47">
        <v>2.25</v>
      </c>
      <c r="N17" s="181"/>
    </row>
    <row r="18" spans="1:17" s="140" customFormat="1" ht="14.1" customHeight="1" x14ac:dyDescent="0.25">
      <c r="A18" s="245">
        <v>8</v>
      </c>
      <c r="B18" s="176" t="s">
        <v>32</v>
      </c>
      <c r="C18" s="211">
        <v>70</v>
      </c>
      <c r="D18" s="47">
        <v>127.4</v>
      </c>
      <c r="E18" s="47">
        <v>1.75</v>
      </c>
      <c r="F18" s="47">
        <v>126.9</v>
      </c>
      <c r="G18" s="47">
        <v>126.77</v>
      </c>
      <c r="H18" s="47">
        <f>(D18-G18)*10000*C18/1000000</f>
        <v>0.44100000000000678</v>
      </c>
      <c r="I18" s="47">
        <f t="shared" si="3"/>
        <v>1.3089999999999933</v>
      </c>
      <c r="J18" s="47">
        <v>2.2999999999999998</v>
      </c>
      <c r="K18" s="47">
        <f t="shared" si="4"/>
        <v>2.2999999999999998</v>
      </c>
      <c r="L18" s="195">
        <f t="shared" si="0"/>
        <v>74.799999999999613</v>
      </c>
      <c r="M18" s="47">
        <v>2.2999999999999998</v>
      </c>
      <c r="N18" s="181"/>
    </row>
    <row r="19" spans="1:17" s="140" customFormat="1" x14ac:dyDescent="0.25">
      <c r="A19" s="245">
        <v>9</v>
      </c>
      <c r="B19" s="145" t="s">
        <v>33</v>
      </c>
      <c r="C19" s="255">
        <v>638</v>
      </c>
      <c r="D19" s="47">
        <v>113.9</v>
      </c>
      <c r="E19" s="47">
        <v>15.7</v>
      </c>
      <c r="F19" s="47">
        <v>113.2</v>
      </c>
      <c r="G19" s="47">
        <v>113.1</v>
      </c>
      <c r="H19" s="47">
        <f>(D19-G19)*10000*C19/1000000</f>
        <v>5.1040000000000729</v>
      </c>
      <c r="I19" s="47">
        <f t="shared" si="3"/>
        <v>10.595999999999925</v>
      </c>
      <c r="J19" s="47">
        <v>2.4</v>
      </c>
      <c r="K19" s="47">
        <f>J19</f>
        <v>2.4</v>
      </c>
      <c r="L19" s="195">
        <f t="shared" si="0"/>
        <v>67.490445859872139</v>
      </c>
      <c r="M19" s="47">
        <v>2.4500000000000002</v>
      </c>
      <c r="N19" s="181"/>
    </row>
    <row r="20" spans="1:17" s="140" customFormat="1" ht="24.75" x14ac:dyDescent="0.25">
      <c r="A20" s="245">
        <v>10</v>
      </c>
      <c r="B20" s="145" t="s">
        <v>34</v>
      </c>
      <c r="C20" s="246">
        <v>170</v>
      </c>
      <c r="D20" s="47">
        <v>99.81</v>
      </c>
      <c r="E20" s="47">
        <v>3.75</v>
      </c>
      <c r="F20" s="47">
        <v>99.81</v>
      </c>
      <c r="G20" s="47">
        <v>99.77</v>
      </c>
      <c r="H20" s="47">
        <f>(D20-G20)*10000*C20/1000000</f>
        <v>6.8000000000010621E-2</v>
      </c>
      <c r="I20" s="47">
        <f>E20-H20</f>
        <v>3.6819999999999893</v>
      </c>
      <c r="J20" s="47">
        <v>1</v>
      </c>
      <c r="K20" s="47">
        <f t="shared" si="4"/>
        <v>1</v>
      </c>
      <c r="L20" s="195">
        <f>I20*100/E20</f>
        <v>98.186666666666369</v>
      </c>
      <c r="M20" s="47">
        <v>2.5</v>
      </c>
      <c r="N20" s="181"/>
    </row>
    <row r="21" spans="1:17" s="140" customFormat="1" ht="12" customHeight="1" x14ac:dyDescent="0.25">
      <c r="A21" s="245"/>
      <c r="B21" s="190" t="s">
        <v>35</v>
      </c>
      <c r="C21" s="209"/>
      <c r="D21" s="191"/>
      <c r="E21" s="192">
        <f>SUM(E11:E20)</f>
        <v>58.59</v>
      </c>
      <c r="F21" s="191"/>
      <c r="G21" s="210"/>
      <c r="H21" s="192">
        <f>SUM(H11:H20)</f>
        <v>18.885856199999971</v>
      </c>
      <c r="I21" s="192">
        <f>SUM(I11:I20)</f>
        <v>39.704143800000026</v>
      </c>
      <c r="J21" s="191"/>
      <c r="K21" s="191"/>
      <c r="L21" s="201">
        <f>I21*100/E21</f>
        <v>67.766075780850016</v>
      </c>
      <c r="M21" s="191"/>
      <c r="N21" s="181"/>
    </row>
    <row r="22" spans="1:17" s="140" customFormat="1" ht="12" customHeight="1" x14ac:dyDescent="0.25">
      <c r="A22" s="205"/>
      <c r="B22" s="190" t="s">
        <v>36</v>
      </c>
      <c r="C22" s="209"/>
      <c r="D22" s="212"/>
      <c r="E22" s="212"/>
      <c r="F22" s="212"/>
      <c r="G22" s="256"/>
      <c r="H22" s="212"/>
      <c r="I22" s="212"/>
      <c r="J22" s="47"/>
      <c r="K22" s="47"/>
      <c r="L22" s="218"/>
      <c r="M22" s="47"/>
      <c r="N22" s="181"/>
    </row>
    <row r="23" spans="1:17" s="140" customFormat="1" ht="14.1" customHeight="1" x14ac:dyDescent="0.25">
      <c r="A23" s="245">
        <v>11</v>
      </c>
      <c r="B23" s="145" t="s">
        <v>118</v>
      </c>
      <c r="C23" s="47">
        <v>107</v>
      </c>
      <c r="D23" s="47">
        <v>199.3</v>
      </c>
      <c r="E23" s="47">
        <v>1.4</v>
      </c>
      <c r="F23" s="47">
        <f t="shared" ref="F23:F24" si="5">D23</f>
        <v>199.3</v>
      </c>
      <c r="G23" s="47">
        <v>198.65</v>
      </c>
      <c r="H23" s="47">
        <f>(D23-G23)*10000*65/1000000</f>
        <v>0.42250000000000365</v>
      </c>
      <c r="I23" s="47">
        <f>E23-H23</f>
        <v>0.97749999999999626</v>
      </c>
      <c r="J23" s="185">
        <v>8.9999999999999993E-3</v>
      </c>
      <c r="K23" s="185">
        <f>J23</f>
        <v>8.9999999999999993E-3</v>
      </c>
      <c r="L23" s="195">
        <f>I23*100/E23</f>
        <v>69.821428571428314</v>
      </c>
      <c r="M23" s="47">
        <v>0.05</v>
      </c>
      <c r="N23" s="181"/>
    </row>
    <row r="24" spans="1:17" s="140" customFormat="1" ht="14.1" customHeight="1" x14ac:dyDescent="0.25">
      <c r="A24" s="245">
        <v>12</v>
      </c>
      <c r="B24" s="176" t="s">
        <v>38</v>
      </c>
      <c r="C24" s="211">
        <v>110</v>
      </c>
      <c r="D24" s="211">
        <v>201.5</v>
      </c>
      <c r="E24" s="47">
        <v>1.52</v>
      </c>
      <c r="F24" s="47">
        <f t="shared" si="5"/>
        <v>201.5</v>
      </c>
      <c r="G24" s="47">
        <v>200.8</v>
      </c>
      <c r="H24" s="47">
        <f>(D24-G24)*10000*C24/1000000</f>
        <v>0.76999999999998758</v>
      </c>
      <c r="I24" s="47">
        <f>E24-H24</f>
        <v>0.75000000000001243</v>
      </c>
      <c r="J24" s="185">
        <v>0.09</v>
      </c>
      <c r="K24" s="185">
        <f>J24</f>
        <v>0.09</v>
      </c>
      <c r="L24" s="195">
        <f t="shared" ref="L24" si="6">I24*100/E24</f>
        <v>49.342105263158714</v>
      </c>
      <c r="M24" s="47">
        <v>0.05</v>
      </c>
      <c r="N24" s="181"/>
    </row>
    <row r="25" spans="1:17" s="140" customFormat="1" ht="14.1" customHeight="1" x14ac:dyDescent="0.25">
      <c r="A25" s="245">
        <v>13</v>
      </c>
      <c r="B25" s="145" t="s">
        <v>39</v>
      </c>
      <c r="C25" s="47">
        <v>110</v>
      </c>
      <c r="D25" s="212"/>
      <c r="E25" s="47">
        <v>1.5</v>
      </c>
      <c r="F25" s="212"/>
      <c r="G25" s="47">
        <v>-1.7</v>
      </c>
      <c r="H25" s="47">
        <v>0.81</v>
      </c>
      <c r="I25" s="47">
        <f>E25-H25</f>
        <v>0.69</v>
      </c>
      <c r="J25" s="185">
        <v>0</v>
      </c>
      <c r="K25" s="185">
        <f>J25</f>
        <v>0</v>
      </c>
      <c r="L25" s="195">
        <v>40</v>
      </c>
      <c r="M25" s="47">
        <v>0.01</v>
      </c>
      <c r="N25" s="181"/>
    </row>
    <row r="26" spans="1:17" s="140" customFormat="1" ht="14.1" customHeight="1" x14ac:dyDescent="0.25">
      <c r="A26" s="245"/>
      <c r="B26" s="190" t="s">
        <v>35</v>
      </c>
      <c r="C26" s="213"/>
      <c r="D26" s="214"/>
      <c r="E26" s="215">
        <f>SUM(E23:E25)</f>
        <v>4.42</v>
      </c>
      <c r="F26" s="215"/>
      <c r="G26" s="216"/>
      <c r="H26" s="215">
        <f>SUM(H23:H25)</f>
        <v>2.0024999999999915</v>
      </c>
      <c r="I26" s="215">
        <f>SUM(I23:I25)</f>
        <v>2.4175000000000084</v>
      </c>
      <c r="J26" s="215"/>
      <c r="K26" s="215"/>
      <c r="L26" s="201">
        <f>I26*100/E26</f>
        <v>54.694570135746801</v>
      </c>
      <c r="M26" s="214"/>
      <c r="N26" s="181"/>
    </row>
    <row r="27" spans="1:17" s="140" customFormat="1" x14ac:dyDescent="0.25">
      <c r="A27" s="245"/>
      <c r="B27" s="190" t="s">
        <v>40</v>
      </c>
      <c r="C27" s="209"/>
      <c r="D27" s="212"/>
      <c r="E27" s="212"/>
      <c r="F27" s="212"/>
      <c r="G27" s="256"/>
      <c r="H27" s="212"/>
      <c r="I27" s="47"/>
      <c r="J27" s="47"/>
      <c r="K27" s="47"/>
      <c r="L27" s="195"/>
      <c r="M27" s="47"/>
      <c r="N27" s="181"/>
    </row>
    <row r="28" spans="1:17" s="140" customFormat="1" ht="24.75" x14ac:dyDescent="0.25">
      <c r="A28" s="244">
        <v>14</v>
      </c>
      <c r="B28" s="145" t="s">
        <v>119</v>
      </c>
      <c r="C28" s="255">
        <v>72</v>
      </c>
      <c r="D28" s="47">
        <v>214.9</v>
      </c>
      <c r="E28" s="47">
        <v>1.02</v>
      </c>
      <c r="F28" s="47">
        <f t="shared" ref="F28:F31" si="7">D28</f>
        <v>214.9</v>
      </c>
      <c r="G28" s="47" t="s">
        <v>41</v>
      </c>
      <c r="H28" s="47" t="s">
        <v>41</v>
      </c>
      <c r="I28" s="47" t="s">
        <v>41</v>
      </c>
      <c r="J28" s="47" t="s">
        <v>41</v>
      </c>
      <c r="K28" s="47" t="s">
        <v>41</v>
      </c>
      <c r="L28" s="195" t="s">
        <v>41</v>
      </c>
      <c r="M28" s="47">
        <v>0.02</v>
      </c>
      <c r="N28" s="181"/>
      <c r="Q28" s="140" t="s">
        <v>115</v>
      </c>
    </row>
    <row r="29" spans="1:17" s="140" customFormat="1" ht="24.75" x14ac:dyDescent="0.25">
      <c r="A29" s="244">
        <v>15</v>
      </c>
      <c r="B29" s="145" t="s">
        <v>120</v>
      </c>
      <c r="C29" s="255">
        <v>88</v>
      </c>
      <c r="D29" s="47">
        <v>207.8</v>
      </c>
      <c r="E29" s="47">
        <v>1.1000000000000001</v>
      </c>
      <c r="F29" s="47">
        <f t="shared" si="7"/>
        <v>207.8</v>
      </c>
      <c r="G29" s="47" t="s">
        <v>41</v>
      </c>
      <c r="H29" s="47" t="s">
        <v>41</v>
      </c>
      <c r="I29" s="47" t="s">
        <v>41</v>
      </c>
      <c r="J29" s="47" t="s">
        <v>41</v>
      </c>
      <c r="K29" s="47" t="s">
        <v>41</v>
      </c>
      <c r="L29" s="195" t="s">
        <v>41</v>
      </c>
      <c r="M29" s="47">
        <v>0.03</v>
      </c>
      <c r="N29" s="181"/>
    </row>
    <row r="30" spans="1:17" s="140" customFormat="1" ht="14.1" customHeight="1" x14ac:dyDescent="0.25">
      <c r="A30" s="244">
        <v>16</v>
      </c>
      <c r="B30" s="145" t="s">
        <v>44</v>
      </c>
      <c r="C30" s="246">
        <v>137</v>
      </c>
      <c r="D30" s="47">
        <v>191.61</v>
      </c>
      <c r="E30" s="185">
        <v>1.4039999999999999</v>
      </c>
      <c r="F30" s="47">
        <f t="shared" si="7"/>
        <v>191.61</v>
      </c>
      <c r="G30" s="47">
        <v>191.61</v>
      </c>
      <c r="H30" s="185">
        <f>E30-I30</f>
        <v>0.12399999999999989</v>
      </c>
      <c r="I30" s="185">
        <v>1.28</v>
      </c>
      <c r="J30" s="47">
        <v>0.15</v>
      </c>
      <c r="K30" s="47">
        <f>J30</f>
        <v>0.15</v>
      </c>
      <c r="L30" s="195">
        <f>I30*100/E30</f>
        <v>91.168091168091181</v>
      </c>
      <c r="M30" s="47">
        <v>0.15</v>
      </c>
      <c r="N30" s="181"/>
    </row>
    <row r="31" spans="1:17" s="140" customFormat="1" ht="14.1" customHeight="1" x14ac:dyDescent="0.25">
      <c r="A31" s="244">
        <v>17</v>
      </c>
      <c r="B31" s="145" t="s">
        <v>45</v>
      </c>
      <c r="C31" s="246">
        <v>88</v>
      </c>
      <c r="D31" s="47">
        <v>203</v>
      </c>
      <c r="E31" s="47">
        <v>1.3</v>
      </c>
      <c r="F31" s="47">
        <f t="shared" si="7"/>
        <v>203</v>
      </c>
      <c r="G31" s="47">
        <v>202.7</v>
      </c>
      <c r="H31" s="47">
        <f>E31-I31</f>
        <v>0.45000000000000007</v>
      </c>
      <c r="I31" s="47">
        <v>0.85</v>
      </c>
      <c r="J31" s="47">
        <v>0.01</v>
      </c>
      <c r="K31" s="47">
        <f>J31</f>
        <v>0.01</v>
      </c>
      <c r="L31" s="195">
        <f>I31*100/E31</f>
        <v>65.384615384615387</v>
      </c>
      <c r="M31" s="47">
        <v>0.02</v>
      </c>
      <c r="N31" s="181"/>
    </row>
    <row r="32" spans="1:17" s="140" customFormat="1" ht="24.75" x14ac:dyDescent="0.25">
      <c r="A32" s="244">
        <v>18</v>
      </c>
      <c r="B32" s="145" t="s">
        <v>121</v>
      </c>
      <c r="C32" s="246">
        <v>60</v>
      </c>
      <c r="D32" s="47" t="s">
        <v>41</v>
      </c>
      <c r="E32" s="47">
        <v>1</v>
      </c>
      <c r="F32" s="47" t="s">
        <v>41</v>
      </c>
      <c r="G32" s="47" t="s">
        <v>41</v>
      </c>
      <c r="H32" s="47" t="s">
        <v>41</v>
      </c>
      <c r="I32" s="47" t="s">
        <v>41</v>
      </c>
      <c r="J32" s="47" t="s">
        <v>41</v>
      </c>
      <c r="K32" s="47" t="s">
        <v>41</v>
      </c>
      <c r="L32" s="218" t="s">
        <v>41</v>
      </c>
      <c r="M32" s="47">
        <v>0.01</v>
      </c>
      <c r="N32" s="181"/>
    </row>
    <row r="33" spans="1:14" s="140" customFormat="1" ht="14.1" customHeight="1" x14ac:dyDescent="0.25">
      <c r="A33" s="245">
        <v>19</v>
      </c>
      <c r="B33" s="176" t="s">
        <v>47</v>
      </c>
      <c r="C33" s="211">
        <v>234</v>
      </c>
      <c r="D33" s="47">
        <v>182.5</v>
      </c>
      <c r="E33" s="47">
        <v>3.93</v>
      </c>
      <c r="F33" s="47">
        <f t="shared" ref="F33:F36" si="8">D33</f>
        <v>182.5</v>
      </c>
      <c r="G33" s="47">
        <v>182.2</v>
      </c>
      <c r="H33" s="185">
        <f>(D33-G33)*10000*30/1000000</f>
        <v>9.0000000000003411E-2</v>
      </c>
      <c r="I33" s="185">
        <f>E33-H33</f>
        <v>3.8399999999999967</v>
      </c>
      <c r="J33" s="47">
        <v>7.0000000000000007E-2</v>
      </c>
      <c r="K33" s="47">
        <f>J33</f>
        <v>7.0000000000000007E-2</v>
      </c>
      <c r="L33" s="195">
        <f>I33*100/E33</f>
        <v>97.709923664122044</v>
      </c>
      <c r="M33" s="47">
        <v>0.21</v>
      </c>
      <c r="N33" s="181"/>
    </row>
    <row r="34" spans="1:14" s="140" customFormat="1" ht="14.1" customHeight="1" x14ac:dyDescent="0.25">
      <c r="A34" s="245">
        <v>20</v>
      </c>
      <c r="B34" s="176" t="s">
        <v>48</v>
      </c>
      <c r="C34" s="211">
        <v>65</v>
      </c>
      <c r="D34" s="47">
        <v>192.5</v>
      </c>
      <c r="E34" s="47">
        <v>1.07</v>
      </c>
      <c r="F34" s="47">
        <f t="shared" si="8"/>
        <v>192.5</v>
      </c>
      <c r="G34" s="47">
        <v>192.06</v>
      </c>
      <c r="H34" s="185">
        <f>(D34-G34)*10000*30/1000000</f>
        <v>0.13199999999999934</v>
      </c>
      <c r="I34" s="185">
        <f t="shared" ref="I34:I35" si="9">E34-H34</f>
        <v>0.93800000000000072</v>
      </c>
      <c r="J34" s="47">
        <v>0.01</v>
      </c>
      <c r="K34" s="47">
        <f>J34</f>
        <v>0.01</v>
      </c>
      <c r="L34" s="195">
        <f>I34*100/E34</f>
        <v>87.663551401869213</v>
      </c>
      <c r="M34" s="47">
        <v>0.01</v>
      </c>
      <c r="N34" s="181"/>
    </row>
    <row r="35" spans="1:14" s="140" customFormat="1" ht="14.1" customHeight="1" x14ac:dyDescent="0.25">
      <c r="A35" s="245">
        <v>21</v>
      </c>
      <c r="B35" s="176" t="s">
        <v>49</v>
      </c>
      <c r="C35" s="211">
        <v>97</v>
      </c>
      <c r="D35" s="47">
        <v>179.1</v>
      </c>
      <c r="E35" s="47">
        <v>1.75</v>
      </c>
      <c r="F35" s="47">
        <f t="shared" si="8"/>
        <v>179.1</v>
      </c>
      <c r="G35" s="47">
        <v>178.86</v>
      </c>
      <c r="H35" s="185">
        <f>(D35-G35)*10000*30/1000000</f>
        <v>7.1999999999994208E-2</v>
      </c>
      <c r="I35" s="185">
        <f t="shared" si="9"/>
        <v>1.6780000000000057</v>
      </c>
      <c r="J35" s="47">
        <v>7.0000000000000007E-2</v>
      </c>
      <c r="K35" s="47">
        <f>J35</f>
        <v>7.0000000000000007E-2</v>
      </c>
      <c r="L35" s="195">
        <f t="shared" ref="L35" si="10">I35*100/E35</f>
        <v>95.885714285714613</v>
      </c>
      <c r="M35" s="47">
        <v>0.22</v>
      </c>
      <c r="N35" s="181"/>
    </row>
    <row r="36" spans="1:14" s="140" customFormat="1" ht="14.1" customHeight="1" x14ac:dyDescent="0.25">
      <c r="A36" s="245">
        <v>22</v>
      </c>
      <c r="B36" s="176" t="s">
        <v>50</v>
      </c>
      <c r="C36" s="211">
        <v>95</v>
      </c>
      <c r="D36" s="47">
        <v>174.03</v>
      </c>
      <c r="E36" s="47">
        <v>1.03</v>
      </c>
      <c r="F36" s="47">
        <f t="shared" si="8"/>
        <v>174.03</v>
      </c>
      <c r="G36" s="47">
        <v>173.79</v>
      </c>
      <c r="H36" s="185">
        <f>(D36-G36)*10000*30/1000000</f>
        <v>7.2000000000002742E-2</v>
      </c>
      <c r="I36" s="185">
        <f>E36-H36</f>
        <v>0.9579999999999973</v>
      </c>
      <c r="J36" s="47">
        <v>0.08</v>
      </c>
      <c r="K36" s="47">
        <f>J36</f>
        <v>0.08</v>
      </c>
      <c r="L36" s="195">
        <f>I36*100/E36</f>
        <v>93.009708737863804</v>
      </c>
      <c r="M36" s="47">
        <v>0.26</v>
      </c>
      <c r="N36" s="181"/>
    </row>
    <row r="37" spans="1:14" s="140" customFormat="1" ht="14.1" customHeight="1" x14ac:dyDescent="0.25">
      <c r="A37" s="245"/>
      <c r="B37" s="190" t="s">
        <v>35</v>
      </c>
      <c r="C37" s="209"/>
      <c r="D37" s="191"/>
      <c r="E37" s="193">
        <f>E30+E31+E33+E34+E35+E36</f>
        <v>10.484</v>
      </c>
      <c r="F37" s="192"/>
      <c r="G37" s="219"/>
      <c r="H37" s="193">
        <f>H30+H31+H33+H34+H35+H36</f>
        <v>0.93999999999999961</v>
      </c>
      <c r="I37" s="193">
        <f>I30+I33+I34+I35+I36+I31</f>
        <v>9.5439999999999987</v>
      </c>
      <c r="J37" s="192"/>
      <c r="K37" s="192"/>
      <c r="L37" s="201">
        <f>I37*100/E37</f>
        <v>91.033956505150698</v>
      </c>
      <c r="M37" s="192"/>
      <c r="N37" s="181"/>
    </row>
    <row r="38" spans="1:14" s="140" customFormat="1" ht="14.1" customHeight="1" x14ac:dyDescent="0.25">
      <c r="A38" s="245"/>
      <c r="B38" s="190" t="s">
        <v>51</v>
      </c>
      <c r="C38" s="209"/>
      <c r="D38" s="47"/>
      <c r="E38" s="47"/>
      <c r="F38" s="47"/>
      <c r="G38" s="221"/>
      <c r="H38" s="47"/>
      <c r="I38" s="47"/>
      <c r="J38" s="47"/>
      <c r="K38" s="47"/>
      <c r="L38" s="195"/>
      <c r="M38" s="47"/>
      <c r="N38" s="181"/>
    </row>
    <row r="39" spans="1:14" s="140" customFormat="1" ht="14.1" customHeight="1" x14ac:dyDescent="0.25">
      <c r="A39" s="245">
        <v>23</v>
      </c>
      <c r="B39" s="176" t="s">
        <v>52</v>
      </c>
      <c r="C39" s="211">
        <v>57</v>
      </c>
      <c r="D39" s="47">
        <v>189.5</v>
      </c>
      <c r="E39" s="47">
        <v>1.19</v>
      </c>
      <c r="F39" s="47">
        <f t="shared" ref="F39:F41" si="11">D39</f>
        <v>189.5</v>
      </c>
      <c r="G39" s="47">
        <v>189.27</v>
      </c>
      <c r="H39" s="47">
        <f>(D39-G39)*10000*C39/1000000</f>
        <v>0.13109999999999417</v>
      </c>
      <c r="I39" s="47">
        <f>E39-H39</f>
        <v>1.0589000000000057</v>
      </c>
      <c r="J39" s="47">
        <v>0.02</v>
      </c>
      <c r="K39" s="47">
        <f>J39</f>
        <v>0.02</v>
      </c>
      <c r="L39" s="195">
        <f t="shared" ref="L39:L41" si="12">I39*100/E39</f>
        <v>88.9831932773114</v>
      </c>
      <c r="M39" s="47">
        <v>0.05</v>
      </c>
      <c r="N39" s="181"/>
    </row>
    <row r="40" spans="1:14" s="140" customFormat="1" ht="14.1" customHeight="1" x14ac:dyDescent="0.25">
      <c r="A40" s="245">
        <v>24</v>
      </c>
      <c r="B40" s="176" t="s">
        <v>53</v>
      </c>
      <c r="C40" s="211">
        <v>104</v>
      </c>
      <c r="D40" s="47">
        <v>185.5</v>
      </c>
      <c r="E40" s="47">
        <v>1.83</v>
      </c>
      <c r="F40" s="47">
        <f t="shared" si="11"/>
        <v>185.5</v>
      </c>
      <c r="G40" s="47">
        <v>185.16</v>
      </c>
      <c r="H40" s="185">
        <f>(D40-G40)*10000*C40/1000000</f>
        <v>0.35360000000000358</v>
      </c>
      <c r="I40" s="185">
        <f>E40-H40</f>
        <v>1.4763999999999964</v>
      </c>
      <c r="J40" s="47">
        <v>0.01</v>
      </c>
      <c r="K40" s="47">
        <f>J40</f>
        <v>0.01</v>
      </c>
      <c r="L40" s="195">
        <f t="shared" si="12"/>
        <v>80.677595628415105</v>
      </c>
      <c r="M40" s="47">
        <v>0.06</v>
      </c>
      <c r="N40" s="181"/>
    </row>
    <row r="41" spans="1:14" s="140" customFormat="1" ht="14.1" customHeight="1" x14ac:dyDescent="0.25">
      <c r="A41" s="245">
        <v>25</v>
      </c>
      <c r="B41" s="176" t="s">
        <v>54</v>
      </c>
      <c r="C41" s="211">
        <v>64</v>
      </c>
      <c r="D41" s="47">
        <v>180.6</v>
      </c>
      <c r="E41" s="47">
        <v>1.02</v>
      </c>
      <c r="F41" s="47">
        <f t="shared" si="11"/>
        <v>180.6</v>
      </c>
      <c r="G41" s="47">
        <v>180.19</v>
      </c>
      <c r="H41" s="185">
        <f>(D41-G41)*10000*C41/1000000</f>
        <v>0.2623999999999978</v>
      </c>
      <c r="I41" s="185">
        <f>E41-H41</f>
        <v>0.75760000000000227</v>
      </c>
      <c r="J41" s="47">
        <v>0.02</v>
      </c>
      <c r="K41" s="47">
        <f>J41</f>
        <v>0.02</v>
      </c>
      <c r="L41" s="195">
        <f t="shared" si="12"/>
        <v>74.274509803921802</v>
      </c>
      <c r="M41" s="47">
        <v>0.06</v>
      </c>
      <c r="N41" s="181"/>
    </row>
    <row r="42" spans="1:14" s="140" customFormat="1" ht="14.1" customHeight="1" x14ac:dyDescent="0.25">
      <c r="A42" s="245"/>
      <c r="B42" s="190" t="s">
        <v>35</v>
      </c>
      <c r="C42" s="209"/>
      <c r="D42" s="191"/>
      <c r="E42" s="192">
        <f>SUM(E39:E41)</f>
        <v>4.04</v>
      </c>
      <c r="F42" s="192"/>
      <c r="G42" s="219"/>
      <c r="H42" s="192">
        <f>SUM(H39:H41)</f>
        <v>0.74709999999999555</v>
      </c>
      <c r="I42" s="192">
        <f>SUM(I39:I41)</f>
        <v>3.2929000000000044</v>
      </c>
      <c r="J42" s="192"/>
      <c r="K42" s="192"/>
      <c r="L42" s="201">
        <f>I42*100/E42</f>
        <v>81.507425742574355</v>
      </c>
      <c r="M42" s="192"/>
      <c r="N42" s="181"/>
    </row>
    <row r="43" spans="1:14" s="140" customFormat="1" ht="14.1" customHeight="1" x14ac:dyDescent="0.25">
      <c r="A43" s="245"/>
      <c r="B43" s="190" t="s">
        <v>55</v>
      </c>
      <c r="C43" s="209"/>
      <c r="D43" s="47"/>
      <c r="E43" s="47"/>
      <c r="F43" s="47"/>
      <c r="G43" s="221"/>
      <c r="H43" s="47"/>
      <c r="I43" s="47"/>
      <c r="J43" s="47"/>
      <c r="K43" s="47"/>
      <c r="L43" s="195"/>
      <c r="M43" s="47"/>
      <c r="N43" s="181"/>
    </row>
    <row r="44" spans="1:14" s="140" customFormat="1" ht="14.1" customHeight="1" x14ac:dyDescent="0.25">
      <c r="A44" s="245">
        <v>26</v>
      </c>
      <c r="B44" s="176" t="s">
        <v>56</v>
      </c>
      <c r="C44" s="211">
        <v>66.7</v>
      </c>
      <c r="D44" s="47">
        <v>182.5</v>
      </c>
      <c r="E44" s="47">
        <v>1.08</v>
      </c>
      <c r="F44" s="47">
        <f t="shared" ref="F44:F46" si="13">D44</f>
        <v>182.5</v>
      </c>
      <c r="G44" s="47">
        <v>181.82</v>
      </c>
      <c r="H44" s="47">
        <f>(D44-G44)*10000*C44/1000000</f>
        <v>0.45356000000000452</v>
      </c>
      <c r="I44" s="47">
        <f>E44-H44</f>
        <v>0.62643999999999556</v>
      </c>
      <c r="J44" s="47">
        <v>0.05</v>
      </c>
      <c r="K44" s="47">
        <f t="shared" ref="K44" si="14">J44</f>
        <v>0.05</v>
      </c>
      <c r="L44" s="195">
        <f t="shared" ref="L44:L46" si="15">I44*100/E44</f>
        <v>58.003703703703287</v>
      </c>
      <c r="M44" s="248">
        <v>0.04</v>
      </c>
      <c r="N44" s="181"/>
    </row>
    <row r="45" spans="1:14" s="140" customFormat="1" ht="14.1" customHeight="1" x14ac:dyDescent="0.25">
      <c r="A45" s="245">
        <v>27</v>
      </c>
      <c r="B45" s="176" t="s">
        <v>57</v>
      </c>
      <c r="C45" s="211">
        <v>62.8</v>
      </c>
      <c r="D45" s="47">
        <v>177</v>
      </c>
      <c r="E45" s="47">
        <v>1.41</v>
      </c>
      <c r="F45" s="47">
        <f t="shared" si="13"/>
        <v>177</v>
      </c>
      <c r="G45" s="47">
        <v>176.38</v>
      </c>
      <c r="H45" s="47">
        <f>(D45-G45)*10000*C45/1000000</f>
        <v>0.38936000000000287</v>
      </c>
      <c r="I45" s="47">
        <f>E45-H45</f>
        <v>1.0206399999999971</v>
      </c>
      <c r="J45" s="47">
        <v>0.05</v>
      </c>
      <c r="K45" s="47">
        <f>J45</f>
        <v>0.05</v>
      </c>
      <c r="L45" s="195">
        <f t="shared" si="15"/>
        <v>72.385815602836672</v>
      </c>
      <c r="M45" s="248">
        <v>0.05</v>
      </c>
      <c r="N45" s="181"/>
    </row>
    <row r="46" spans="1:14" s="140" customFormat="1" ht="14.1" customHeight="1" x14ac:dyDescent="0.25">
      <c r="A46" s="245">
        <v>28</v>
      </c>
      <c r="B46" s="176" t="s">
        <v>58</v>
      </c>
      <c r="C46" s="211">
        <v>56</v>
      </c>
      <c r="D46" s="47">
        <v>175.25</v>
      </c>
      <c r="E46" s="47">
        <v>1.17</v>
      </c>
      <c r="F46" s="47">
        <f t="shared" si="13"/>
        <v>175.25</v>
      </c>
      <c r="G46" s="47">
        <v>174.95</v>
      </c>
      <c r="H46" s="47">
        <f t="shared" ref="H46" si="16">(D46-G46)*10000*C46/1000000</f>
        <v>0.16800000000000637</v>
      </c>
      <c r="I46" s="47">
        <f>E46-H46</f>
        <v>1.0019999999999936</v>
      </c>
      <c r="J46" s="47">
        <v>0.1</v>
      </c>
      <c r="K46" s="47">
        <f>J46</f>
        <v>0.1</v>
      </c>
      <c r="L46" s="195">
        <f t="shared" si="15"/>
        <v>85.641025641025095</v>
      </c>
      <c r="M46" s="248">
        <v>0.06</v>
      </c>
      <c r="N46" s="181"/>
    </row>
    <row r="47" spans="1:14" s="140" customFormat="1" ht="14.1" customHeight="1" x14ac:dyDescent="0.25">
      <c r="A47" s="245"/>
      <c r="B47" s="190" t="s">
        <v>35</v>
      </c>
      <c r="C47" s="209"/>
      <c r="D47" s="47"/>
      <c r="E47" s="192">
        <f>SUM(E44:E46)</f>
        <v>3.66</v>
      </c>
      <c r="F47" s="192"/>
      <c r="G47" s="219" t="s">
        <v>59</v>
      </c>
      <c r="H47" s="192">
        <f>SUM(H44:H46)</f>
        <v>1.0109200000000138</v>
      </c>
      <c r="I47" s="192">
        <f>SUM(I44:I46)</f>
        <v>2.6490799999999863</v>
      </c>
      <c r="J47" s="192"/>
      <c r="K47" s="192"/>
      <c r="L47" s="201">
        <f>I47*100/E47</f>
        <v>72.379234972677224</v>
      </c>
      <c r="M47" s="192"/>
      <c r="N47" s="181"/>
    </row>
    <row r="48" spans="1:14" s="140" customFormat="1" ht="14.1" customHeight="1" x14ac:dyDescent="0.25">
      <c r="A48" s="245"/>
      <c r="B48" s="190" t="s">
        <v>60</v>
      </c>
      <c r="C48" s="209"/>
      <c r="D48" s="47"/>
      <c r="E48" s="47"/>
      <c r="F48" s="47"/>
      <c r="G48" s="221"/>
      <c r="H48" s="47"/>
      <c r="I48" s="47"/>
      <c r="J48" s="47"/>
      <c r="K48" s="47"/>
      <c r="L48" s="218"/>
      <c r="M48" s="47"/>
      <c r="N48" s="181"/>
    </row>
    <row r="49" spans="1:14" s="140" customFormat="1" ht="14.1" customHeight="1" x14ac:dyDescent="0.25">
      <c r="A49" s="245">
        <v>29</v>
      </c>
      <c r="B49" s="220" t="s">
        <v>61</v>
      </c>
      <c r="C49" s="47">
        <v>77</v>
      </c>
      <c r="D49" s="47">
        <v>215.1</v>
      </c>
      <c r="E49" s="47">
        <v>0.91</v>
      </c>
      <c r="F49" s="47">
        <f t="shared" ref="F49:F54" si="17">D49</f>
        <v>215.1</v>
      </c>
      <c r="G49" s="221"/>
      <c r="H49" s="222"/>
      <c r="I49" s="222"/>
      <c r="J49" s="222"/>
      <c r="K49" s="222"/>
      <c r="L49" s="223"/>
      <c r="M49" s="47">
        <v>7.0000000000000007E-2</v>
      </c>
      <c r="N49" s="181"/>
    </row>
    <row r="50" spans="1:14" s="140" customFormat="1" ht="14.1" customHeight="1" x14ac:dyDescent="0.25">
      <c r="A50" s="245">
        <v>29</v>
      </c>
      <c r="B50" s="145" t="s">
        <v>62</v>
      </c>
      <c r="C50" s="255">
        <v>184</v>
      </c>
      <c r="D50" s="47">
        <v>212.5</v>
      </c>
      <c r="E50" s="47">
        <v>2.4700000000000002</v>
      </c>
      <c r="F50" s="47">
        <f t="shared" si="17"/>
        <v>212.5</v>
      </c>
      <c r="G50" s="47">
        <v>21.06</v>
      </c>
      <c r="H50" s="47">
        <v>1.75</v>
      </c>
      <c r="I50" s="47">
        <f>E50-H50</f>
        <v>0.7200000000000002</v>
      </c>
      <c r="J50" s="47">
        <v>0.1</v>
      </c>
      <c r="K50" s="47">
        <f t="shared" ref="K50:K52" si="18">J50</f>
        <v>0.1</v>
      </c>
      <c r="L50" s="195">
        <f t="shared" ref="L50:L60" si="19">I50*100/E50</f>
        <v>29.149797570850208</v>
      </c>
      <c r="M50" s="47">
        <v>0.1</v>
      </c>
      <c r="N50" s="181"/>
    </row>
    <row r="51" spans="1:14" s="140" customFormat="1" ht="14.1" customHeight="1" x14ac:dyDescent="0.25">
      <c r="A51" s="245">
        <v>30</v>
      </c>
      <c r="B51" s="145" t="s">
        <v>63</v>
      </c>
      <c r="C51" s="246">
        <v>53</v>
      </c>
      <c r="D51" s="47">
        <v>195.5</v>
      </c>
      <c r="E51" s="47">
        <v>1.3</v>
      </c>
      <c r="F51" s="47">
        <f t="shared" si="17"/>
        <v>195.5</v>
      </c>
      <c r="G51" s="47">
        <v>193.9</v>
      </c>
      <c r="H51" s="47">
        <v>0.54</v>
      </c>
      <c r="I51" s="47">
        <f>E51-H51</f>
        <v>0.76</v>
      </c>
      <c r="J51" s="47">
        <v>1</v>
      </c>
      <c r="K51" s="47">
        <f>J51</f>
        <v>1</v>
      </c>
      <c r="L51" s="195">
        <f t="shared" si="19"/>
        <v>58.46153846153846</v>
      </c>
      <c r="M51" s="47">
        <v>0.15</v>
      </c>
      <c r="N51" s="181"/>
    </row>
    <row r="52" spans="1:14" s="140" customFormat="1" ht="14.1" customHeight="1" x14ac:dyDescent="0.25">
      <c r="A52" s="245">
        <v>31</v>
      </c>
      <c r="B52" s="145" t="s">
        <v>64</v>
      </c>
      <c r="C52" s="246">
        <v>159</v>
      </c>
      <c r="D52" s="47">
        <v>191.7</v>
      </c>
      <c r="E52" s="47">
        <v>1.74</v>
      </c>
      <c r="F52" s="47">
        <f t="shared" si="17"/>
        <v>191.7</v>
      </c>
      <c r="G52" s="47">
        <v>191.71</v>
      </c>
      <c r="H52" s="47">
        <f t="shared" ref="H52" si="20">(D52-G52)*10000*C52/1000000</f>
        <v>-1.590000000003073E-2</v>
      </c>
      <c r="I52" s="47">
        <f>E52-H52</f>
        <v>1.7559000000000307</v>
      </c>
      <c r="J52" s="47">
        <v>0.4</v>
      </c>
      <c r="K52" s="47">
        <f t="shared" si="18"/>
        <v>0.4</v>
      </c>
      <c r="L52" s="195">
        <f>I52*100/E52</f>
        <v>100.91379310345005</v>
      </c>
      <c r="M52" s="47">
        <v>0.15</v>
      </c>
      <c r="N52" s="181"/>
    </row>
    <row r="53" spans="1:14" s="140" customFormat="1" ht="14.1" customHeight="1" x14ac:dyDescent="0.25">
      <c r="A53" s="245">
        <v>32</v>
      </c>
      <c r="B53" s="145" t="s">
        <v>65</v>
      </c>
      <c r="C53" s="246">
        <v>353</v>
      </c>
      <c r="D53" s="47">
        <v>189.5</v>
      </c>
      <c r="E53" s="47">
        <v>1.93</v>
      </c>
      <c r="F53" s="47">
        <f t="shared" si="17"/>
        <v>189.5</v>
      </c>
      <c r="G53" s="47">
        <v>189.2</v>
      </c>
      <c r="H53" s="47">
        <v>0.52</v>
      </c>
      <c r="I53" s="47">
        <f>E53-H53</f>
        <v>1.41</v>
      </c>
      <c r="J53" s="47">
        <v>0.25</v>
      </c>
      <c r="K53" s="47">
        <f>J53</f>
        <v>0.25</v>
      </c>
      <c r="L53" s="195">
        <f t="shared" si="19"/>
        <v>73.056994818652853</v>
      </c>
      <c r="M53" s="47">
        <v>0.2</v>
      </c>
      <c r="N53" s="181"/>
    </row>
    <row r="54" spans="1:14" s="140" customFormat="1" ht="14.1" customHeight="1" x14ac:dyDescent="0.25">
      <c r="A54" s="245">
        <v>33</v>
      </c>
      <c r="B54" s="145" t="s">
        <v>66</v>
      </c>
      <c r="C54" s="246">
        <v>55.5</v>
      </c>
      <c r="D54" s="47">
        <v>186</v>
      </c>
      <c r="E54" s="47">
        <v>1.07</v>
      </c>
      <c r="F54" s="47">
        <f t="shared" si="17"/>
        <v>186</v>
      </c>
      <c r="G54" s="47">
        <v>185.29</v>
      </c>
      <c r="H54" s="47">
        <v>0.36</v>
      </c>
      <c r="I54" s="47">
        <f>E54-H54</f>
        <v>0.71000000000000008</v>
      </c>
      <c r="J54" s="47">
        <v>0.25</v>
      </c>
      <c r="K54" s="47">
        <f t="shared" ref="K54:K60" si="21">J54</f>
        <v>0.25</v>
      </c>
      <c r="L54" s="195">
        <f t="shared" si="19"/>
        <v>66.355140186915904</v>
      </c>
      <c r="M54" s="47">
        <v>0.25</v>
      </c>
      <c r="N54" s="181"/>
    </row>
    <row r="55" spans="1:14" s="140" customFormat="1" ht="14.1" customHeight="1" x14ac:dyDescent="0.25">
      <c r="A55" s="250">
        <v>1</v>
      </c>
      <c r="B55" s="247">
        <v>2</v>
      </c>
      <c r="C55" s="247">
        <v>3</v>
      </c>
      <c r="D55" s="247">
        <v>4</v>
      </c>
      <c r="E55" s="247">
        <v>5</v>
      </c>
      <c r="F55" s="247">
        <v>6</v>
      </c>
      <c r="G55" s="247">
        <v>7</v>
      </c>
      <c r="H55" s="247">
        <v>8</v>
      </c>
      <c r="I55" s="247">
        <v>9</v>
      </c>
      <c r="J55" s="247">
        <v>10</v>
      </c>
      <c r="K55" s="247">
        <v>11</v>
      </c>
      <c r="L55" s="247">
        <v>12</v>
      </c>
      <c r="M55" s="247">
        <v>13</v>
      </c>
      <c r="N55" s="181"/>
    </row>
    <row r="56" spans="1:14" s="140" customFormat="1" ht="14.1" customHeight="1" x14ac:dyDescent="0.25">
      <c r="A56" s="251">
        <v>34</v>
      </c>
      <c r="B56" s="145" t="s">
        <v>67</v>
      </c>
      <c r="C56" s="246">
        <v>90</v>
      </c>
      <c r="D56" s="47">
        <v>182.4</v>
      </c>
      <c r="E56" s="47">
        <v>1.47</v>
      </c>
      <c r="F56" s="47">
        <f t="shared" ref="F56:F60" si="22">D56</f>
        <v>182.4</v>
      </c>
      <c r="G56" s="47">
        <v>182</v>
      </c>
      <c r="H56" s="47">
        <v>0.56000000000000005</v>
      </c>
      <c r="I56" s="47">
        <f>E56-H56</f>
        <v>0.90999999999999992</v>
      </c>
      <c r="J56" s="47">
        <v>0.25</v>
      </c>
      <c r="K56" s="47">
        <f>J56</f>
        <v>0.25</v>
      </c>
      <c r="L56" s="195">
        <v>38</v>
      </c>
      <c r="M56" s="47">
        <v>0.3</v>
      </c>
      <c r="N56" s="181"/>
    </row>
    <row r="57" spans="1:14" s="140" customFormat="1" ht="14.1" customHeight="1" x14ac:dyDescent="0.25">
      <c r="A57" s="217">
        <v>35</v>
      </c>
      <c r="B57" s="176" t="s">
        <v>68</v>
      </c>
      <c r="C57" s="211">
        <v>58</v>
      </c>
      <c r="D57" s="47">
        <v>173</v>
      </c>
      <c r="E57" s="47">
        <v>1.1299999999999999</v>
      </c>
      <c r="F57" s="47">
        <f t="shared" si="22"/>
        <v>173</v>
      </c>
      <c r="G57" s="47">
        <v>172.95</v>
      </c>
      <c r="H57" s="47">
        <f t="shared" ref="H57:H60" si="23">(D57-G57)*10000*C57/1000000</f>
        <v>2.9000000000006593E-2</v>
      </c>
      <c r="I57" s="47">
        <f>E57-H57</f>
        <v>1.1009999999999933</v>
      </c>
      <c r="J57" s="47">
        <v>0.01</v>
      </c>
      <c r="K57" s="47">
        <f>J57</f>
        <v>0.01</v>
      </c>
      <c r="L57" s="195">
        <f t="shared" si="19"/>
        <v>97.433628318583487</v>
      </c>
      <c r="M57" s="47">
        <v>0.35</v>
      </c>
      <c r="N57" s="181"/>
    </row>
    <row r="58" spans="1:14" s="140" customFormat="1" ht="14.1" customHeight="1" x14ac:dyDescent="0.25">
      <c r="A58" s="217">
        <v>36</v>
      </c>
      <c r="B58" s="145" t="s">
        <v>69</v>
      </c>
      <c r="C58" s="211">
        <v>68</v>
      </c>
      <c r="D58" s="47">
        <v>169</v>
      </c>
      <c r="E58" s="47">
        <v>1.2</v>
      </c>
      <c r="F58" s="47">
        <f t="shared" si="22"/>
        <v>169</v>
      </c>
      <c r="G58" s="47">
        <v>168.8</v>
      </c>
      <c r="H58" s="47">
        <f t="shared" si="23"/>
        <v>0.13599999999999227</v>
      </c>
      <c r="I58" s="47">
        <f>E58-H58</f>
        <v>1.0640000000000076</v>
      </c>
      <c r="J58" s="47">
        <v>0.01</v>
      </c>
      <c r="K58" s="47">
        <f t="shared" si="21"/>
        <v>0.01</v>
      </c>
      <c r="L58" s="195">
        <f t="shared" si="19"/>
        <v>88.666666666667297</v>
      </c>
      <c r="M58" s="47">
        <v>0.4</v>
      </c>
      <c r="N58" s="181"/>
    </row>
    <row r="59" spans="1:14" s="140" customFormat="1" ht="14.1" customHeight="1" x14ac:dyDescent="0.25">
      <c r="A59" s="217">
        <v>37</v>
      </c>
      <c r="B59" s="176" t="s">
        <v>70</v>
      </c>
      <c r="C59" s="211">
        <v>102</v>
      </c>
      <c r="D59" s="47">
        <v>163</v>
      </c>
      <c r="E59" s="47">
        <v>2.5</v>
      </c>
      <c r="F59" s="47">
        <f t="shared" si="22"/>
        <v>163</v>
      </c>
      <c r="G59" s="47">
        <v>162.84</v>
      </c>
      <c r="H59" s="47">
        <f t="shared" si="23"/>
        <v>0.16319999999999651</v>
      </c>
      <c r="I59" s="47">
        <f>E59-H59</f>
        <v>2.3368000000000033</v>
      </c>
      <c r="J59" s="47">
        <v>0.01</v>
      </c>
      <c r="K59" s="47">
        <f t="shared" si="21"/>
        <v>0.01</v>
      </c>
      <c r="L59" s="195">
        <f t="shared" si="19"/>
        <v>93.472000000000122</v>
      </c>
      <c r="M59" s="47">
        <v>0.45</v>
      </c>
      <c r="N59" s="181"/>
    </row>
    <row r="60" spans="1:14" s="140" customFormat="1" ht="14.1" customHeight="1" x14ac:dyDescent="0.25">
      <c r="A60" s="217">
        <v>38</v>
      </c>
      <c r="B60" s="176" t="s">
        <v>71</v>
      </c>
      <c r="C60" s="211">
        <v>78</v>
      </c>
      <c r="D60" s="47">
        <v>160.1</v>
      </c>
      <c r="E60" s="47">
        <v>1.28</v>
      </c>
      <c r="F60" s="47">
        <f t="shared" si="22"/>
        <v>160.1</v>
      </c>
      <c r="G60" s="47">
        <v>159.85</v>
      </c>
      <c r="H60" s="47">
        <f t="shared" si="23"/>
        <v>0.19500000000000001</v>
      </c>
      <c r="I60" s="47">
        <f>E60-H60</f>
        <v>1.085</v>
      </c>
      <c r="J60" s="47">
        <v>0.02</v>
      </c>
      <c r="K60" s="47">
        <f t="shared" si="21"/>
        <v>0.02</v>
      </c>
      <c r="L60" s="195">
        <f t="shared" si="19"/>
        <v>84.765625</v>
      </c>
      <c r="M60" s="47">
        <v>0.5</v>
      </c>
      <c r="N60" s="181"/>
    </row>
    <row r="61" spans="1:14" s="140" customFormat="1" ht="14.1" customHeight="1" x14ac:dyDescent="0.25">
      <c r="A61" s="217"/>
      <c r="B61" s="190" t="s">
        <v>35</v>
      </c>
      <c r="C61" s="209"/>
      <c r="D61" s="47"/>
      <c r="E61" s="192">
        <f>E50+E51+E52+E53+E54+E56+E57+E58+E59+E60</f>
        <v>16.09</v>
      </c>
      <c r="F61" s="192"/>
      <c r="G61" s="219"/>
      <c r="H61" s="192">
        <f>H50+H51+H52+H53+H54+H56+H57+H58+H59+H60+H49</f>
        <v>4.2372999999999648</v>
      </c>
      <c r="I61" s="192">
        <f>I50+I51+I52+I53+I54+I56+I57+I58+I59+I60+I49</f>
        <v>11.852700000000034</v>
      </c>
      <c r="J61" s="192"/>
      <c r="K61" s="257"/>
      <c r="L61" s="201">
        <f>I61*100/E61</f>
        <v>73.665009322560806</v>
      </c>
      <c r="M61" s="257"/>
      <c r="N61" s="181"/>
    </row>
    <row r="62" spans="1:14" s="140" customFormat="1" ht="14.1" customHeight="1" x14ac:dyDescent="0.25">
      <c r="A62" s="217"/>
      <c r="B62" s="190" t="s">
        <v>72</v>
      </c>
      <c r="C62" s="209"/>
      <c r="D62" s="211"/>
      <c r="E62" s="47"/>
      <c r="F62" s="255"/>
      <c r="G62" s="258"/>
      <c r="H62" s="255"/>
      <c r="I62" s="255"/>
      <c r="J62" s="211"/>
      <c r="K62" s="211"/>
      <c r="L62" s="259"/>
      <c r="M62" s="211"/>
      <c r="N62" s="181"/>
    </row>
    <row r="63" spans="1:14" s="140" customFormat="1" ht="14.1" customHeight="1" x14ac:dyDescent="0.25">
      <c r="A63" s="217">
        <v>39</v>
      </c>
      <c r="B63" s="145" t="s">
        <v>73</v>
      </c>
      <c r="C63" s="246">
        <v>73.430000000000007</v>
      </c>
      <c r="D63" s="47">
        <v>217.9</v>
      </c>
      <c r="E63" s="47">
        <v>1.1200000000000001</v>
      </c>
      <c r="F63" s="47">
        <f t="shared" ref="F63:F69" si="24">D63</f>
        <v>217.9</v>
      </c>
      <c r="G63" s="47">
        <v>217.56</v>
      </c>
      <c r="H63" s="47">
        <v>0.24</v>
      </c>
      <c r="I63" s="47">
        <f>E63-H63</f>
        <v>0.88000000000000012</v>
      </c>
      <c r="J63" s="47">
        <v>0.05</v>
      </c>
      <c r="K63" s="47">
        <f>J63</f>
        <v>0.05</v>
      </c>
      <c r="L63" s="195">
        <f t="shared" ref="L63:L68" si="25">I63*100/E63</f>
        <v>78.571428571428584</v>
      </c>
      <c r="M63" s="47">
        <v>0.01</v>
      </c>
      <c r="N63" s="181"/>
    </row>
    <row r="64" spans="1:14" s="140" customFormat="1" ht="14.1" customHeight="1" x14ac:dyDescent="0.25">
      <c r="A64" s="217">
        <v>40</v>
      </c>
      <c r="B64" s="145" t="s">
        <v>74</v>
      </c>
      <c r="C64" s="246">
        <v>158</v>
      </c>
      <c r="D64" s="47">
        <v>211.5</v>
      </c>
      <c r="E64" s="47">
        <v>2.21</v>
      </c>
      <c r="F64" s="47">
        <f t="shared" si="24"/>
        <v>211.5</v>
      </c>
      <c r="G64" s="47">
        <v>211.1</v>
      </c>
      <c r="H64" s="47">
        <v>0.37</v>
      </c>
      <c r="I64" s="47">
        <f>E64-H64</f>
        <v>1.8399999999999999</v>
      </c>
      <c r="J64" s="47">
        <v>0.06</v>
      </c>
      <c r="K64" s="47">
        <f>J64</f>
        <v>0.06</v>
      </c>
      <c r="L64" s="195">
        <f t="shared" si="25"/>
        <v>83.257918552036202</v>
      </c>
      <c r="M64" s="47">
        <v>0.04</v>
      </c>
      <c r="N64" s="181"/>
    </row>
    <row r="65" spans="1:14" s="140" customFormat="1" ht="14.1" customHeight="1" x14ac:dyDescent="0.25">
      <c r="A65" s="217">
        <v>41</v>
      </c>
      <c r="B65" s="145" t="s">
        <v>75</v>
      </c>
      <c r="C65" s="246">
        <v>156.4</v>
      </c>
      <c r="D65" s="47">
        <v>189.2</v>
      </c>
      <c r="E65" s="47">
        <v>1.58</v>
      </c>
      <c r="F65" s="47">
        <f t="shared" si="24"/>
        <v>189.2</v>
      </c>
      <c r="G65" s="47">
        <v>188.8</v>
      </c>
      <c r="H65" s="47">
        <v>0.41</v>
      </c>
      <c r="I65" s="47">
        <f>E65-H65</f>
        <v>1.1700000000000002</v>
      </c>
      <c r="J65" s="47">
        <v>7.0000000000000007E-2</v>
      </c>
      <c r="K65" s="47">
        <f>J65</f>
        <v>7.0000000000000007E-2</v>
      </c>
      <c r="L65" s="195">
        <f t="shared" si="25"/>
        <v>74.050632911392412</v>
      </c>
      <c r="M65" s="47">
        <v>0.06</v>
      </c>
      <c r="N65" s="181"/>
    </row>
    <row r="66" spans="1:14" s="140" customFormat="1" ht="14.1" customHeight="1" x14ac:dyDescent="0.25">
      <c r="A66" s="217">
        <v>42</v>
      </c>
      <c r="B66" s="145" t="s">
        <v>76</v>
      </c>
      <c r="C66" s="246">
        <v>109.5</v>
      </c>
      <c r="D66" s="47">
        <v>184.5</v>
      </c>
      <c r="E66" s="47">
        <v>1.43</v>
      </c>
      <c r="F66" s="47">
        <f t="shared" si="24"/>
        <v>184.5</v>
      </c>
      <c r="G66" s="47">
        <v>184.1</v>
      </c>
      <c r="H66" s="47">
        <v>0.36</v>
      </c>
      <c r="I66" s="47">
        <f>E66-H66</f>
        <v>1.0699999999999998</v>
      </c>
      <c r="J66" s="47">
        <v>0.05</v>
      </c>
      <c r="K66" s="47">
        <f>J66</f>
        <v>0.05</v>
      </c>
      <c r="L66" s="195">
        <f t="shared" si="25"/>
        <v>74.825174825174813</v>
      </c>
      <c r="M66" s="47">
        <v>7.0000000000000007E-2</v>
      </c>
      <c r="N66" s="181"/>
    </row>
    <row r="67" spans="1:14" s="140" customFormat="1" ht="14.1" customHeight="1" x14ac:dyDescent="0.25">
      <c r="A67" s="217">
        <v>43</v>
      </c>
      <c r="B67" s="145" t="s">
        <v>77</v>
      </c>
      <c r="C67" s="211">
        <v>105</v>
      </c>
      <c r="D67" s="47">
        <v>182.6</v>
      </c>
      <c r="E67" s="47">
        <v>1.7</v>
      </c>
      <c r="F67" s="47">
        <f t="shared" si="24"/>
        <v>182.6</v>
      </c>
      <c r="G67" s="47" t="s">
        <v>41</v>
      </c>
      <c r="H67" s="47" t="s">
        <v>41</v>
      </c>
      <c r="I67" s="47" t="s">
        <v>41</v>
      </c>
      <c r="J67" s="47" t="s">
        <v>41</v>
      </c>
      <c r="K67" s="47" t="s">
        <v>41</v>
      </c>
      <c r="L67" s="195" t="s">
        <v>41</v>
      </c>
      <c r="M67" s="47">
        <v>0.08</v>
      </c>
      <c r="N67" s="181"/>
    </row>
    <row r="68" spans="1:14" s="140" customFormat="1" ht="14.1" customHeight="1" x14ac:dyDescent="0.25">
      <c r="A68" s="217">
        <v>44</v>
      </c>
      <c r="B68" s="176" t="s">
        <v>78</v>
      </c>
      <c r="C68" s="211">
        <v>124.8</v>
      </c>
      <c r="D68" s="47">
        <v>97.97</v>
      </c>
      <c r="E68" s="47">
        <v>2.5</v>
      </c>
      <c r="F68" s="47">
        <f t="shared" si="24"/>
        <v>97.97</v>
      </c>
      <c r="G68" s="47">
        <v>97.89</v>
      </c>
      <c r="H68" s="47">
        <f>(D68-G68)*10000*C68/1000000</f>
        <v>9.9839999999997875E-2</v>
      </c>
      <c r="I68" s="47">
        <f>E68-H68</f>
        <v>2.4001600000000023</v>
      </c>
      <c r="J68" s="47">
        <v>0.15</v>
      </c>
      <c r="K68" s="47">
        <f>J68</f>
        <v>0.15</v>
      </c>
      <c r="L68" s="195">
        <f t="shared" si="25"/>
        <v>96.006400000000085</v>
      </c>
      <c r="M68" s="47">
        <v>0.15</v>
      </c>
      <c r="N68" s="181"/>
    </row>
    <row r="69" spans="1:14" s="140" customFormat="1" ht="14.1" customHeight="1" x14ac:dyDescent="0.25">
      <c r="A69" s="217">
        <v>45</v>
      </c>
      <c r="B69" s="145" t="s">
        <v>79</v>
      </c>
      <c r="C69" s="211">
        <v>178.8</v>
      </c>
      <c r="D69" s="47">
        <v>161.46</v>
      </c>
      <c r="E69" s="47">
        <v>2.6</v>
      </c>
      <c r="F69" s="47">
        <f t="shared" si="24"/>
        <v>161.46</v>
      </c>
      <c r="G69" s="47">
        <v>160.59</v>
      </c>
      <c r="H69" s="47">
        <f>(D69-G69)*10000*100/1000000</f>
        <v>0.87000000000000455</v>
      </c>
      <c r="I69" s="47">
        <f>E69-H69</f>
        <v>1.7299999999999955</v>
      </c>
      <c r="J69" s="47">
        <v>0</v>
      </c>
      <c r="K69" s="47">
        <f t="shared" ref="K69" si="26">J69</f>
        <v>0</v>
      </c>
      <c r="L69" s="195">
        <f>I69*100/E69</f>
        <v>66.538461538461362</v>
      </c>
      <c r="M69" s="47">
        <v>0.16</v>
      </c>
      <c r="N69" s="181"/>
    </row>
    <row r="70" spans="1:14" s="140" customFormat="1" ht="14.1" customHeight="1" x14ac:dyDescent="0.25">
      <c r="A70" s="217"/>
      <c r="B70" s="190" t="s">
        <v>35</v>
      </c>
      <c r="C70" s="209"/>
      <c r="D70" s="191"/>
      <c r="E70" s="192">
        <f>E69+E68+E66+E65+E64+E63</f>
        <v>11.440000000000001</v>
      </c>
      <c r="F70" s="192"/>
      <c r="G70" s="219"/>
      <c r="H70" s="192">
        <f>H69+H68+H66+H65+H64+H63</f>
        <v>2.3498400000000021</v>
      </c>
      <c r="I70" s="192">
        <f>I69+I68+I66+I65+I64+I63</f>
        <v>9.0901599999999991</v>
      </c>
      <c r="J70" s="192"/>
      <c r="K70" s="192"/>
      <c r="L70" s="201">
        <f>I70*100/E70</f>
        <v>79.459440559440552</v>
      </c>
      <c r="M70" s="192"/>
      <c r="N70" s="181"/>
    </row>
    <row r="71" spans="1:14" s="203" customFormat="1" ht="14.1" customHeight="1" x14ac:dyDescent="0.25">
      <c r="A71" s="217"/>
      <c r="B71" s="190" t="s">
        <v>80</v>
      </c>
      <c r="C71" s="209"/>
      <c r="D71" s="260"/>
      <c r="E71" s="261"/>
      <c r="F71" s="260"/>
      <c r="G71" s="262"/>
      <c r="H71" s="260"/>
      <c r="I71" s="260"/>
      <c r="J71" s="47"/>
      <c r="K71" s="260"/>
      <c r="L71" s="218"/>
      <c r="M71" s="260"/>
      <c r="N71" s="181"/>
    </row>
    <row r="72" spans="1:14" s="140" customFormat="1" ht="14.1" customHeight="1" x14ac:dyDescent="0.25">
      <c r="A72" s="217">
        <v>46</v>
      </c>
      <c r="B72" s="145" t="s">
        <v>81</v>
      </c>
      <c r="C72" s="263">
        <v>78</v>
      </c>
      <c r="D72" s="186">
        <v>174.5</v>
      </c>
      <c r="E72" s="186">
        <v>1.1000000000000001</v>
      </c>
      <c r="F72" s="47">
        <f t="shared" ref="F72:F82" si="27">D72</f>
        <v>174.5</v>
      </c>
      <c r="G72" s="187">
        <v>173.74</v>
      </c>
      <c r="H72" s="187">
        <v>0.59</v>
      </c>
      <c r="I72" s="187">
        <f t="shared" ref="I72" si="28">E72-H72</f>
        <v>0.51000000000000012</v>
      </c>
      <c r="J72" s="188">
        <v>0</v>
      </c>
      <c r="K72" s="188">
        <v>0</v>
      </c>
      <c r="L72" s="189">
        <f>I72/E72*100</f>
        <v>46.363636363636374</v>
      </c>
      <c r="M72" s="187">
        <v>0.02</v>
      </c>
      <c r="N72" s="181"/>
    </row>
    <row r="73" spans="1:14" s="140" customFormat="1" ht="14.1" customHeight="1" x14ac:dyDescent="0.25">
      <c r="A73" s="217">
        <v>47</v>
      </c>
      <c r="B73" s="145" t="s">
        <v>82</v>
      </c>
      <c r="C73" s="246">
        <v>220</v>
      </c>
      <c r="D73" s="47">
        <v>168.8</v>
      </c>
      <c r="E73" s="47">
        <v>4.8</v>
      </c>
      <c r="F73" s="47">
        <f t="shared" si="27"/>
        <v>168.8</v>
      </c>
      <c r="G73" s="47">
        <v>168.3</v>
      </c>
      <c r="H73" s="47">
        <f>(D73-G73)*10000*C73/1000000</f>
        <v>1.1000000000000001</v>
      </c>
      <c r="I73" s="47">
        <f t="shared" ref="I73:I82" si="29">E73-H73</f>
        <v>3.6999999999999997</v>
      </c>
      <c r="J73" s="47">
        <v>0</v>
      </c>
      <c r="K73" s="47">
        <f>J73</f>
        <v>0</v>
      </c>
      <c r="L73" s="195">
        <f t="shared" ref="L73:L82" si="30">I73*100/E73</f>
        <v>77.083333333333343</v>
      </c>
      <c r="M73" s="47">
        <v>7.0000000000000007E-2</v>
      </c>
      <c r="N73" s="181"/>
    </row>
    <row r="74" spans="1:14" s="140" customFormat="1" ht="14.1" customHeight="1" x14ac:dyDescent="0.25">
      <c r="A74" s="217">
        <v>48</v>
      </c>
      <c r="B74" s="176" t="s">
        <v>83</v>
      </c>
      <c r="C74" s="211">
        <v>92</v>
      </c>
      <c r="D74" s="47">
        <v>159</v>
      </c>
      <c r="E74" s="47">
        <v>1.28</v>
      </c>
      <c r="F74" s="47">
        <f t="shared" si="27"/>
        <v>159</v>
      </c>
      <c r="G74" s="47">
        <v>158.53</v>
      </c>
      <c r="H74" s="47">
        <f t="shared" ref="H74:H82" si="31">(D74-G74)*10000*C74/1000000</f>
        <v>0.43239999999999901</v>
      </c>
      <c r="I74" s="47">
        <f t="shared" si="29"/>
        <v>0.84760000000000102</v>
      </c>
      <c r="J74" s="47">
        <v>0.06</v>
      </c>
      <c r="K74" s="47">
        <v>0.06</v>
      </c>
      <c r="L74" s="195">
        <f t="shared" si="30"/>
        <v>66.218750000000085</v>
      </c>
      <c r="M74" s="47">
        <v>0.1</v>
      </c>
      <c r="N74" s="181"/>
    </row>
    <row r="75" spans="1:14" s="140" customFormat="1" ht="14.1" customHeight="1" x14ac:dyDescent="0.25">
      <c r="A75" s="217">
        <v>49</v>
      </c>
      <c r="B75" s="176" t="s">
        <v>84</v>
      </c>
      <c r="C75" s="211">
        <v>62</v>
      </c>
      <c r="D75" s="47">
        <v>158.30000000000001</v>
      </c>
      <c r="E75" s="47">
        <v>1.02</v>
      </c>
      <c r="F75" s="47">
        <f t="shared" si="27"/>
        <v>158.30000000000001</v>
      </c>
      <c r="G75" s="47">
        <v>157.51</v>
      </c>
      <c r="H75" s="47">
        <f t="shared" si="31"/>
        <v>0.48980000000001267</v>
      </c>
      <c r="I75" s="47">
        <f t="shared" si="29"/>
        <v>0.53019999999998735</v>
      </c>
      <c r="J75" s="47">
        <v>7.0000000000000007E-2</v>
      </c>
      <c r="K75" s="47">
        <v>7.0000000000000007E-2</v>
      </c>
      <c r="L75" s="195">
        <f t="shared" si="30"/>
        <v>51.980392156861498</v>
      </c>
      <c r="M75" s="47">
        <v>0.1</v>
      </c>
      <c r="N75" s="181"/>
    </row>
    <row r="76" spans="1:14" s="140" customFormat="1" ht="14.1" customHeight="1" x14ac:dyDescent="0.25">
      <c r="A76" s="217">
        <v>50</v>
      </c>
      <c r="B76" s="176" t="s">
        <v>85</v>
      </c>
      <c r="C76" s="211">
        <v>96</v>
      </c>
      <c r="D76" s="47">
        <v>156.5</v>
      </c>
      <c r="E76" s="47">
        <v>1.36</v>
      </c>
      <c r="F76" s="47">
        <f t="shared" si="27"/>
        <v>156.5</v>
      </c>
      <c r="G76" s="47">
        <v>155.69999999999999</v>
      </c>
      <c r="H76" s="47">
        <f t="shared" si="31"/>
        <v>0.7680000000000109</v>
      </c>
      <c r="I76" s="47">
        <f t="shared" si="29"/>
        <v>0.5919999999999892</v>
      </c>
      <c r="J76" s="47">
        <v>0.09</v>
      </c>
      <c r="K76" s="47">
        <v>0.09</v>
      </c>
      <c r="L76" s="195">
        <f t="shared" si="30"/>
        <v>43.529411764705088</v>
      </c>
      <c r="M76" s="47">
        <v>0.11</v>
      </c>
      <c r="N76" s="181"/>
    </row>
    <row r="77" spans="1:14" s="140" customFormat="1" ht="14.1" customHeight="1" x14ac:dyDescent="0.25">
      <c r="A77" s="217">
        <v>51</v>
      </c>
      <c r="B77" s="176" t="s">
        <v>86</v>
      </c>
      <c r="C77" s="211">
        <v>66</v>
      </c>
      <c r="D77" s="47">
        <v>156.19999999999999</v>
      </c>
      <c r="E77" s="47">
        <v>1</v>
      </c>
      <c r="F77" s="47">
        <f t="shared" si="27"/>
        <v>156.19999999999999</v>
      </c>
      <c r="G77" s="47">
        <v>155.94999999999999</v>
      </c>
      <c r="H77" s="47">
        <f t="shared" si="31"/>
        <v>0.16500000000000001</v>
      </c>
      <c r="I77" s="47">
        <f t="shared" si="29"/>
        <v>0.83499999999999996</v>
      </c>
      <c r="J77" s="47">
        <v>0.09</v>
      </c>
      <c r="K77" s="47">
        <v>0.09</v>
      </c>
      <c r="L77" s="195">
        <f t="shared" si="30"/>
        <v>83.5</v>
      </c>
      <c r="M77" s="47">
        <v>0.11</v>
      </c>
      <c r="N77" s="181"/>
    </row>
    <row r="78" spans="1:14" s="140" customFormat="1" ht="14.1" customHeight="1" x14ac:dyDescent="0.25">
      <c r="A78" s="217">
        <v>52</v>
      </c>
      <c r="B78" s="176" t="s">
        <v>87</v>
      </c>
      <c r="C78" s="211">
        <v>92</v>
      </c>
      <c r="D78" s="47">
        <v>155.69999999999999</v>
      </c>
      <c r="E78" s="47">
        <v>1.21</v>
      </c>
      <c r="F78" s="47">
        <f t="shared" si="27"/>
        <v>155.69999999999999</v>
      </c>
      <c r="G78" s="47">
        <v>155</v>
      </c>
      <c r="H78" s="47">
        <f>(D78-G78)*10000*C78/1000000</f>
        <v>0.64399999999998947</v>
      </c>
      <c r="I78" s="47">
        <f t="shared" si="29"/>
        <v>0.56600000000001049</v>
      </c>
      <c r="J78" s="47">
        <v>0.01</v>
      </c>
      <c r="K78" s="47">
        <v>0.01</v>
      </c>
      <c r="L78" s="195">
        <f t="shared" si="30"/>
        <v>46.7768595041331</v>
      </c>
      <c r="M78" s="47">
        <v>0.12</v>
      </c>
      <c r="N78" s="181"/>
    </row>
    <row r="79" spans="1:14" s="140" customFormat="1" ht="14.1" customHeight="1" x14ac:dyDescent="0.25">
      <c r="A79" s="217">
        <v>53</v>
      </c>
      <c r="B79" s="176" t="s">
        <v>88</v>
      </c>
      <c r="C79" s="211">
        <v>58</v>
      </c>
      <c r="D79" s="47">
        <v>154.19999999999999</v>
      </c>
      <c r="E79" s="47">
        <v>1.02</v>
      </c>
      <c r="F79" s="47">
        <f t="shared" si="27"/>
        <v>154.19999999999999</v>
      </c>
      <c r="G79" s="47">
        <v>154.18</v>
      </c>
      <c r="H79" s="47">
        <f>(D79-G79)*10000*C79/1000000</f>
        <v>1.159999999998945E-2</v>
      </c>
      <c r="I79" s="47">
        <f t="shared" si="29"/>
        <v>1.0084000000000106</v>
      </c>
      <c r="J79" s="47">
        <v>0.11</v>
      </c>
      <c r="K79" s="47">
        <v>0.11</v>
      </c>
      <c r="L79" s="195">
        <f t="shared" si="30"/>
        <v>98.86274509804025</v>
      </c>
      <c r="M79" s="47">
        <v>0.13</v>
      </c>
      <c r="N79" s="181"/>
    </row>
    <row r="80" spans="1:14" s="140" customFormat="1" ht="14.1" customHeight="1" x14ac:dyDescent="0.25">
      <c r="A80" s="217">
        <v>54</v>
      </c>
      <c r="B80" s="176" t="s">
        <v>89</v>
      </c>
      <c r="C80" s="211">
        <v>153</v>
      </c>
      <c r="D80" s="47">
        <v>158.80000000000001</v>
      </c>
      <c r="E80" s="47">
        <v>3.64</v>
      </c>
      <c r="F80" s="47">
        <f t="shared" si="27"/>
        <v>158.80000000000001</v>
      </c>
      <c r="G80" s="47">
        <v>158.59</v>
      </c>
      <c r="H80" s="47">
        <f t="shared" si="31"/>
        <v>0.32130000000001219</v>
      </c>
      <c r="I80" s="47">
        <f t="shared" si="29"/>
        <v>3.3186999999999878</v>
      </c>
      <c r="J80" s="47">
        <v>8.9999999999999993E-3</v>
      </c>
      <c r="K80" s="47">
        <v>0.01</v>
      </c>
      <c r="L80" s="195">
        <f t="shared" si="30"/>
        <v>91.173076923076579</v>
      </c>
      <c r="M80" s="47">
        <v>0.09</v>
      </c>
      <c r="N80" s="181"/>
    </row>
    <row r="81" spans="1:14" s="140" customFormat="1" ht="14.1" customHeight="1" x14ac:dyDescent="0.25">
      <c r="A81" s="217">
        <v>55</v>
      </c>
      <c r="B81" s="176" t="s">
        <v>90</v>
      </c>
      <c r="C81" s="211">
        <v>69</v>
      </c>
      <c r="D81" s="47">
        <v>159</v>
      </c>
      <c r="E81" s="47">
        <v>1.02</v>
      </c>
      <c r="F81" s="47">
        <f t="shared" si="27"/>
        <v>159</v>
      </c>
      <c r="G81" s="47">
        <v>158.75</v>
      </c>
      <c r="H81" s="47">
        <f t="shared" si="31"/>
        <v>0.17249999999999999</v>
      </c>
      <c r="I81" s="47">
        <f t="shared" si="29"/>
        <v>0.84750000000000003</v>
      </c>
      <c r="J81" s="47">
        <v>1.2E-2</v>
      </c>
      <c r="K81" s="47">
        <v>1.2E-2</v>
      </c>
      <c r="L81" s="195">
        <f t="shared" si="30"/>
        <v>83.088235294117652</v>
      </c>
      <c r="M81" s="47">
        <v>0.08</v>
      </c>
      <c r="N81" s="181"/>
    </row>
    <row r="82" spans="1:14" s="140" customFormat="1" ht="14.1" customHeight="1" x14ac:dyDescent="0.25">
      <c r="A82" s="217">
        <v>56</v>
      </c>
      <c r="B82" s="176" t="s">
        <v>91</v>
      </c>
      <c r="C82" s="211">
        <v>62</v>
      </c>
      <c r="D82" s="47">
        <v>160.5</v>
      </c>
      <c r="E82" s="47">
        <v>1.37</v>
      </c>
      <c r="F82" s="47">
        <f t="shared" si="27"/>
        <v>160.5</v>
      </c>
      <c r="G82" s="47">
        <v>160.25</v>
      </c>
      <c r="H82" s="47">
        <f t="shared" si="31"/>
        <v>0.155</v>
      </c>
      <c r="I82" s="47">
        <f t="shared" si="29"/>
        <v>1.2150000000000001</v>
      </c>
      <c r="J82" s="47">
        <v>1.6E-2</v>
      </c>
      <c r="K82" s="47">
        <v>1.6E-2</v>
      </c>
      <c r="L82" s="195">
        <f t="shared" si="30"/>
        <v>88.686131386861319</v>
      </c>
      <c r="M82" s="47">
        <v>0.08</v>
      </c>
      <c r="N82" s="181"/>
    </row>
    <row r="83" spans="1:14" s="140" customFormat="1" ht="14.1" customHeight="1" x14ac:dyDescent="0.25">
      <c r="A83" s="217"/>
      <c r="B83" s="190" t="s">
        <v>35</v>
      </c>
      <c r="C83" s="209"/>
      <c r="D83" s="191"/>
      <c r="E83" s="192">
        <f>SUM(E73:E82)</f>
        <v>17.72</v>
      </c>
      <c r="F83" s="192"/>
      <c r="G83" s="219"/>
      <c r="H83" s="192">
        <f>SUM(H73:H82)</f>
        <v>4.259600000000014</v>
      </c>
      <c r="I83" s="192">
        <f>SUM(I73:I82)</f>
        <v>13.460399999999986</v>
      </c>
      <c r="J83" s="193"/>
      <c r="K83" s="192"/>
      <c r="L83" s="201">
        <f>I83*100/E83</f>
        <v>75.961625282166963</v>
      </c>
      <c r="M83" s="192"/>
      <c r="N83" s="181"/>
    </row>
    <row r="84" spans="1:14" s="140" customFormat="1" ht="14.1" customHeight="1" x14ac:dyDescent="0.25">
      <c r="A84" s="217"/>
      <c r="B84" s="190" t="s">
        <v>92</v>
      </c>
      <c r="C84" s="209"/>
      <c r="D84" s="47"/>
      <c r="E84" s="257"/>
      <c r="F84" s="257"/>
      <c r="G84" s="264"/>
      <c r="H84" s="257"/>
      <c r="I84" s="257"/>
      <c r="J84" s="257"/>
      <c r="K84" s="257"/>
      <c r="L84" s="265"/>
      <c r="M84" s="257"/>
      <c r="N84" s="181"/>
    </row>
    <row r="85" spans="1:14" s="140" customFormat="1" ht="14.1" customHeight="1" x14ac:dyDescent="0.25">
      <c r="A85" s="217">
        <v>57</v>
      </c>
      <c r="B85" s="176" t="s">
        <v>93</v>
      </c>
      <c r="C85" s="211">
        <v>54.1</v>
      </c>
      <c r="D85" s="211">
        <v>152.5</v>
      </c>
      <c r="E85" s="211">
        <v>1.42</v>
      </c>
      <c r="F85" s="47">
        <f>D85</f>
        <v>152.5</v>
      </c>
      <c r="G85" s="211">
        <v>150.33000000000001</v>
      </c>
      <c r="H85" s="47">
        <f>(D85-G85)*10000*C85/1000000</f>
        <v>1.1739699999999933</v>
      </c>
      <c r="I85" s="47">
        <f>E85-H85</f>
        <v>0.24603000000000663</v>
      </c>
      <c r="J85" s="211">
        <v>0</v>
      </c>
      <c r="K85" s="211">
        <f t="shared" ref="K85" si="32">J85</f>
        <v>0</v>
      </c>
      <c r="L85" s="195">
        <f t="shared" ref="L85:L87" si="33">I85*100/E85</f>
        <v>17.326056338028636</v>
      </c>
      <c r="M85" s="211">
        <v>0.05</v>
      </c>
      <c r="N85" s="181"/>
    </row>
    <row r="86" spans="1:14" s="140" customFormat="1" ht="14.1" customHeight="1" x14ac:dyDescent="0.25">
      <c r="A86" s="217"/>
      <c r="B86" s="190" t="s">
        <v>94</v>
      </c>
      <c r="C86" s="209"/>
      <c r="D86" s="211"/>
      <c r="E86" s="211"/>
      <c r="F86" s="211"/>
      <c r="G86" s="266"/>
      <c r="H86" s="211"/>
      <c r="I86" s="47"/>
      <c r="J86" s="211"/>
      <c r="K86" s="211"/>
      <c r="L86" s="224"/>
      <c r="M86" s="211"/>
      <c r="N86" s="181"/>
    </row>
    <row r="87" spans="1:14" s="140" customFormat="1" ht="14.1" customHeight="1" x14ac:dyDescent="0.25">
      <c r="A87" s="217">
        <v>58</v>
      </c>
      <c r="B87" s="145" t="s">
        <v>95</v>
      </c>
      <c r="C87" s="47">
        <v>72</v>
      </c>
      <c r="D87" s="211">
        <v>160</v>
      </c>
      <c r="E87" s="211">
        <v>1.45</v>
      </c>
      <c r="F87" s="47">
        <f>D87</f>
        <v>160</v>
      </c>
      <c r="G87" s="211">
        <v>159.30000000000001</v>
      </c>
      <c r="H87" s="47">
        <f>(D87-G87)*10000*C87/1000000</f>
        <v>0.50399999999999179</v>
      </c>
      <c r="I87" s="47">
        <f>E87-H87</f>
        <v>0.94600000000000817</v>
      </c>
      <c r="J87" s="211">
        <v>0.01</v>
      </c>
      <c r="K87" s="211">
        <f>J87</f>
        <v>0.01</v>
      </c>
      <c r="L87" s="195">
        <f t="shared" si="33"/>
        <v>65.241379310345394</v>
      </c>
      <c r="M87" s="211">
        <v>0.01</v>
      </c>
      <c r="N87" s="238"/>
    </row>
    <row r="88" spans="1:14" s="140" customFormat="1" x14ac:dyDescent="0.25">
      <c r="A88" s="217"/>
      <c r="B88" s="190" t="s">
        <v>96</v>
      </c>
      <c r="C88" s="209"/>
      <c r="D88" s="211"/>
      <c r="E88" s="267"/>
      <c r="F88" s="267"/>
      <c r="G88" s="268"/>
      <c r="H88" s="211"/>
      <c r="I88" s="211"/>
      <c r="J88" s="267"/>
      <c r="K88" s="267"/>
      <c r="L88" s="225"/>
      <c r="M88" s="267"/>
      <c r="N88" s="181"/>
    </row>
    <row r="89" spans="1:14" s="140" customFormat="1" ht="24" x14ac:dyDescent="0.25">
      <c r="A89" s="217">
        <v>59</v>
      </c>
      <c r="B89" s="145" t="s">
        <v>97</v>
      </c>
      <c r="C89" s="211">
        <v>134.4</v>
      </c>
      <c r="D89" s="211">
        <v>144.5</v>
      </c>
      <c r="E89" s="211">
        <v>1.88</v>
      </c>
      <c r="F89" s="211">
        <f>D89</f>
        <v>144.5</v>
      </c>
      <c r="G89" s="211" t="s">
        <v>41</v>
      </c>
      <c r="H89" s="211" t="s">
        <v>41</v>
      </c>
      <c r="I89" s="211" t="s">
        <v>41</v>
      </c>
      <c r="J89" s="211" t="s">
        <v>41</v>
      </c>
      <c r="K89" s="211" t="s">
        <v>41</v>
      </c>
      <c r="L89" s="225" t="s">
        <v>41</v>
      </c>
      <c r="M89" s="211">
        <v>0.1</v>
      </c>
      <c r="N89" s="181"/>
    </row>
    <row r="90" spans="1:14" s="140" customFormat="1" x14ac:dyDescent="0.25">
      <c r="A90" s="217"/>
      <c r="B90" s="190" t="s">
        <v>98</v>
      </c>
      <c r="C90" s="209"/>
      <c r="D90" s="211"/>
      <c r="E90" s="211"/>
      <c r="F90" s="211"/>
      <c r="G90" s="266"/>
      <c r="H90" s="211"/>
      <c r="I90" s="211"/>
      <c r="J90" s="211"/>
      <c r="K90" s="211"/>
      <c r="L90" s="225"/>
      <c r="M90" s="211"/>
      <c r="N90" s="181"/>
    </row>
    <row r="91" spans="1:14" s="140" customFormat="1" ht="24" x14ac:dyDescent="0.25">
      <c r="A91" s="217">
        <v>60</v>
      </c>
      <c r="B91" s="145" t="s">
        <v>110</v>
      </c>
      <c r="C91" s="211">
        <v>106</v>
      </c>
      <c r="D91" s="226"/>
      <c r="E91" s="211">
        <v>2.8</v>
      </c>
      <c r="F91" s="211" t="s">
        <v>41</v>
      </c>
      <c r="G91" s="211" t="s">
        <v>41</v>
      </c>
      <c r="H91" s="211" t="s">
        <v>41</v>
      </c>
      <c r="I91" s="211" t="s">
        <v>41</v>
      </c>
      <c r="J91" s="211" t="s">
        <v>41</v>
      </c>
      <c r="K91" s="211" t="s">
        <v>41</v>
      </c>
      <c r="L91" s="225" t="s">
        <v>41</v>
      </c>
      <c r="M91" s="211">
        <v>0.08</v>
      </c>
      <c r="N91" s="181"/>
    </row>
    <row r="92" spans="1:14" s="140" customFormat="1" ht="14.1" customHeight="1" x14ac:dyDescent="0.25">
      <c r="A92" s="251"/>
      <c r="B92" s="190" t="s">
        <v>99</v>
      </c>
      <c r="C92" s="209"/>
      <c r="D92" s="211"/>
      <c r="E92" s="211"/>
      <c r="F92" s="211"/>
      <c r="G92" s="266"/>
      <c r="H92" s="211"/>
      <c r="I92" s="211"/>
      <c r="J92" s="211"/>
      <c r="K92" s="211"/>
      <c r="L92" s="225"/>
      <c r="M92" s="211"/>
      <c r="N92" s="181"/>
    </row>
    <row r="93" spans="1:14" s="140" customFormat="1" ht="14.1" customHeight="1" x14ac:dyDescent="0.25">
      <c r="A93" s="217">
        <v>61</v>
      </c>
      <c r="B93" s="145"/>
      <c r="C93" s="269"/>
      <c r="D93" s="227"/>
      <c r="E93" s="227"/>
      <c r="F93" s="227"/>
      <c r="G93" s="211"/>
      <c r="H93" s="211"/>
      <c r="I93" s="47"/>
      <c r="J93" s="211"/>
      <c r="K93" s="211"/>
      <c r="L93" s="211"/>
      <c r="M93" s="211"/>
      <c r="N93" s="181"/>
    </row>
    <row r="94" spans="1:14" s="140" customFormat="1" ht="14.1" customHeight="1" x14ac:dyDescent="0.25">
      <c r="A94" s="217">
        <v>62</v>
      </c>
      <c r="B94" s="145" t="s">
        <v>101</v>
      </c>
      <c r="C94" s="269">
        <v>175</v>
      </c>
      <c r="D94" s="227">
        <v>97.2</v>
      </c>
      <c r="E94" s="227">
        <v>1.66</v>
      </c>
      <c r="F94" s="227">
        <f>D94</f>
        <v>97.2</v>
      </c>
      <c r="G94" s="211"/>
      <c r="H94" s="211"/>
      <c r="I94" s="47"/>
      <c r="J94" s="211"/>
      <c r="K94" s="211"/>
      <c r="L94" s="211"/>
      <c r="M94" s="270">
        <v>0.32</v>
      </c>
      <c r="N94" s="181"/>
    </row>
    <row r="95" spans="1:14" s="140" customFormat="1" ht="14.1" customHeight="1" x14ac:dyDescent="0.25">
      <c r="A95" s="217"/>
      <c r="B95" s="190" t="s">
        <v>35</v>
      </c>
      <c r="C95" s="209"/>
      <c r="D95" s="209"/>
      <c r="E95" s="209">
        <f>E94</f>
        <v>1.66</v>
      </c>
      <c r="F95" s="209"/>
      <c r="G95" s="228"/>
      <c r="H95" s="209">
        <f>H93+H94</f>
        <v>0</v>
      </c>
      <c r="I95" s="209">
        <f>I93+I94</f>
        <v>0</v>
      </c>
      <c r="J95" s="209"/>
      <c r="K95" s="209"/>
      <c r="L95" s="229">
        <f>(L93+L94)/2</f>
        <v>0</v>
      </c>
      <c r="M95" s="209"/>
      <c r="N95" s="181"/>
    </row>
    <row r="96" spans="1:14" ht="14.1" customHeight="1" x14ac:dyDescent="0.25">
      <c r="A96" s="217"/>
      <c r="B96" s="190" t="s">
        <v>102</v>
      </c>
      <c r="C96" s="209"/>
      <c r="D96" s="211"/>
      <c r="E96" s="211"/>
      <c r="F96" s="211"/>
      <c r="G96" s="266"/>
      <c r="H96" s="211"/>
      <c r="I96" s="211"/>
      <c r="J96" s="211"/>
      <c r="K96" s="211"/>
      <c r="L96" s="225"/>
      <c r="M96" s="211"/>
      <c r="N96" s="181"/>
    </row>
    <row r="97" spans="1:15" ht="14.1" customHeight="1" x14ac:dyDescent="0.25">
      <c r="A97" s="217">
        <v>63</v>
      </c>
      <c r="B97" s="176" t="s">
        <v>103</v>
      </c>
      <c r="C97" s="227">
        <v>135</v>
      </c>
      <c r="D97" s="227">
        <v>139.19999999999999</v>
      </c>
      <c r="E97" s="227">
        <v>2.16</v>
      </c>
      <c r="F97" s="227">
        <f>D97</f>
        <v>139.19999999999999</v>
      </c>
      <c r="G97" s="211"/>
      <c r="H97" s="211"/>
      <c r="I97" s="47"/>
      <c r="J97" s="271"/>
      <c r="K97" s="271"/>
      <c r="L97" s="211"/>
      <c r="M97" s="270">
        <v>0.06</v>
      </c>
      <c r="N97" s="181"/>
    </row>
    <row r="98" spans="1:15" x14ac:dyDescent="0.25">
      <c r="A98" s="217"/>
      <c r="B98" s="190" t="s">
        <v>104</v>
      </c>
      <c r="C98" s="209"/>
      <c r="D98" s="211"/>
      <c r="E98" s="211"/>
      <c r="F98" s="227"/>
      <c r="G98" s="211"/>
      <c r="H98" s="211"/>
      <c r="I98" s="211"/>
      <c r="J98" s="211"/>
      <c r="K98" s="211"/>
      <c r="L98" s="225"/>
      <c r="M98" s="272"/>
      <c r="N98" s="181"/>
    </row>
    <row r="99" spans="1:15" ht="14.1" customHeight="1" x14ac:dyDescent="0.25">
      <c r="A99" s="217">
        <v>64</v>
      </c>
      <c r="B99" s="145" t="s">
        <v>105</v>
      </c>
      <c r="C99" s="211">
        <v>37</v>
      </c>
      <c r="D99" s="211">
        <v>120</v>
      </c>
      <c r="E99" s="211">
        <v>1.02</v>
      </c>
      <c r="F99" s="47">
        <f>D99</f>
        <v>120</v>
      </c>
      <c r="G99" s="211" t="s">
        <v>41</v>
      </c>
      <c r="H99" s="211" t="s">
        <v>41</v>
      </c>
      <c r="I99" s="211" t="s">
        <v>41</v>
      </c>
      <c r="J99" s="211" t="s">
        <v>41</v>
      </c>
      <c r="K99" s="211" t="s">
        <v>41</v>
      </c>
      <c r="L99" s="211" t="s">
        <v>41</v>
      </c>
      <c r="M99" s="211">
        <v>0.03</v>
      </c>
      <c r="N99" s="181"/>
      <c r="O99" s="197"/>
    </row>
    <row r="100" spans="1:15" ht="14.1" customHeight="1" x14ac:dyDescent="0.25">
      <c r="A100" s="217"/>
      <c r="B100" s="273" t="s">
        <v>106</v>
      </c>
      <c r="C100" s="212"/>
      <c r="D100" s="47"/>
      <c r="E100" s="192">
        <f>E21+E26+E37+E42+E47+E61+E70+E83+E85+E87</f>
        <v>129.31399999999999</v>
      </c>
      <c r="F100" s="192"/>
      <c r="G100" s="192"/>
      <c r="H100" s="192">
        <f>H21+H26+H37+H42+H47+H61+H70+H83+H85+H87</f>
        <v>36.111086199999932</v>
      </c>
      <c r="I100" s="192">
        <f>I21+I26+I37+I42+I47+I61+I70+I83+I85+I87</f>
        <v>93.202913800000061</v>
      </c>
      <c r="J100" s="192"/>
      <c r="K100" s="192"/>
      <c r="L100" s="192">
        <f>I100*100/E100</f>
        <v>72.074882688649382</v>
      </c>
      <c r="M100" s="257"/>
      <c r="N100" s="181"/>
    </row>
    <row r="101" spans="1:15" ht="14.1" customHeight="1" x14ac:dyDescent="0.25">
      <c r="A101" s="230"/>
      <c r="B101" s="275" t="s">
        <v>107</v>
      </c>
      <c r="C101" s="275"/>
      <c r="D101" s="275"/>
      <c r="E101" s="275"/>
      <c r="F101" s="275"/>
      <c r="G101" s="275"/>
      <c r="H101" s="275"/>
      <c r="I101" s="275"/>
      <c r="J101" s="275"/>
      <c r="K101" s="275"/>
      <c r="L101" s="275"/>
      <c r="M101" s="275"/>
      <c r="N101" s="181"/>
    </row>
    <row r="102" spans="1:15" x14ac:dyDescent="0.25">
      <c r="A102" s="252">
        <v>1</v>
      </c>
      <c r="B102" s="177" t="s">
        <v>108</v>
      </c>
      <c r="C102" s="231">
        <v>134</v>
      </c>
      <c r="D102" s="231">
        <v>102.1</v>
      </c>
      <c r="E102" s="231">
        <v>2.41</v>
      </c>
      <c r="F102" s="47">
        <f t="shared" ref="F102:F104" si="34">D102</f>
        <v>102.1</v>
      </c>
      <c r="G102" s="47">
        <v>101.4</v>
      </c>
      <c r="H102" s="47">
        <f>(D102-G102)*10000*C102/1000000</f>
        <v>0.93799999999998473</v>
      </c>
      <c r="I102" s="47">
        <f>E102-H102</f>
        <v>1.4720000000000155</v>
      </c>
      <c r="J102" s="231">
        <v>0.02</v>
      </c>
      <c r="K102" s="231">
        <f>J102</f>
        <v>0.02</v>
      </c>
      <c r="L102" s="195">
        <f t="shared" ref="L102:L104" si="35">I102*100/E102</f>
        <v>61.078838174274502</v>
      </c>
      <c r="M102" s="231"/>
      <c r="N102" s="181"/>
    </row>
    <row r="103" spans="1:15" ht="14.1" customHeight="1" x14ac:dyDescent="0.25">
      <c r="A103" s="253">
        <v>2</v>
      </c>
      <c r="B103" s="145" t="s">
        <v>111</v>
      </c>
      <c r="C103" s="47">
        <v>339</v>
      </c>
      <c r="D103" s="47">
        <v>169.5</v>
      </c>
      <c r="E103" s="47">
        <v>4.0599999999999996</v>
      </c>
      <c r="F103" s="47">
        <f t="shared" si="34"/>
        <v>169.5</v>
      </c>
      <c r="G103" s="47">
        <v>168.75</v>
      </c>
      <c r="H103" s="47">
        <f>(D103-G103)*10000*C103/1000000</f>
        <v>2.5425</v>
      </c>
      <c r="I103" s="47">
        <f>E103-H103</f>
        <v>1.5174999999999996</v>
      </c>
      <c r="J103" s="185">
        <v>1E-3</v>
      </c>
      <c r="K103" s="185">
        <f>J103</f>
        <v>1E-3</v>
      </c>
      <c r="L103" s="195">
        <f t="shared" si="35"/>
        <v>37.376847290640391</v>
      </c>
      <c r="M103" s="47"/>
      <c r="N103" s="181"/>
    </row>
    <row r="104" spans="1:15" ht="14.1" customHeight="1" x14ac:dyDescent="0.25">
      <c r="A104" s="253">
        <v>3</v>
      </c>
      <c r="B104" s="176" t="s">
        <v>109</v>
      </c>
      <c r="C104" s="47">
        <v>40.200000000000003</v>
      </c>
      <c r="D104" s="47">
        <v>180.1</v>
      </c>
      <c r="E104" s="47">
        <v>1</v>
      </c>
      <c r="F104" s="47">
        <f t="shared" si="34"/>
        <v>180.1</v>
      </c>
      <c r="G104" s="47">
        <v>177.8</v>
      </c>
      <c r="H104" s="47">
        <f>(D104-G104)*10000*C104/1000000</f>
        <v>0.92459999999999321</v>
      </c>
      <c r="I104" s="47">
        <f>E104-H104</f>
        <v>7.5400000000006795E-2</v>
      </c>
      <c r="J104" s="47">
        <v>0</v>
      </c>
      <c r="K104" s="47">
        <v>0</v>
      </c>
      <c r="L104" s="195">
        <f t="shared" si="35"/>
        <v>7.5400000000006795</v>
      </c>
      <c r="M104" s="47"/>
      <c r="N104" s="181"/>
    </row>
    <row r="105" spans="1:15" x14ac:dyDescent="0.25">
      <c r="A105" s="254"/>
      <c r="B105" s="232"/>
      <c r="C105" s="192"/>
      <c r="D105" s="192"/>
      <c r="E105" s="192">
        <f>SUM(E102:E104)</f>
        <v>7.47</v>
      </c>
      <c r="F105" s="192"/>
      <c r="G105" s="233"/>
      <c r="H105" s="192">
        <f>SUM(H102:H104)</f>
        <v>4.4050999999999778</v>
      </c>
      <c r="I105" s="192">
        <f>SUM(I102:I104)</f>
        <v>3.0649000000000219</v>
      </c>
      <c r="J105" s="192"/>
      <c r="K105" s="192"/>
      <c r="L105" s="201">
        <f>I105*100/E105</f>
        <v>41.029451137885168</v>
      </c>
      <c r="M105" s="192"/>
      <c r="N105" s="240"/>
    </row>
    <row r="106" spans="1:15" x14ac:dyDescent="0.25">
      <c r="A106" s="234"/>
      <c r="B106" s="235" t="s">
        <v>112</v>
      </c>
      <c r="C106" s="206"/>
      <c r="D106" s="206"/>
      <c r="E106" s="206"/>
      <c r="F106" s="206"/>
      <c r="G106" s="206"/>
      <c r="H106" s="206"/>
      <c r="I106" s="206"/>
      <c r="J106" s="206"/>
      <c r="K106" s="206"/>
      <c r="L106" s="236"/>
      <c r="M106" s="237"/>
      <c r="N106" s="241"/>
    </row>
    <row r="107" spans="1:15" x14ac:dyDescent="0.25">
      <c r="B107" s="139"/>
    </row>
  </sheetData>
  <mergeCells count="12">
    <mergeCell ref="N4:N8"/>
    <mergeCell ref="B101:M101"/>
    <mergeCell ref="B1:M1"/>
    <mergeCell ref="B2:M2"/>
    <mergeCell ref="B3:M3"/>
    <mergeCell ref="C4:E4"/>
    <mergeCell ref="F4:K4"/>
    <mergeCell ref="L4:L8"/>
    <mergeCell ref="M4:M8"/>
    <mergeCell ref="B5:B6"/>
    <mergeCell ref="K5:K8"/>
    <mergeCell ref="E5:E8"/>
  </mergeCells>
  <pageMargins left="0.9055118110236221" right="0.70866141732283472" top="0.74803149606299213" bottom="0.74803149606299213" header="0.31496062992125984" footer="0.31496062992125984"/>
  <pageSetup paperSize="9" scale="97" fitToWidth="2" fitToHeight="2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07"/>
  <sheetViews>
    <sheetView zoomScaleNormal="100" workbookViewId="0">
      <pane xSplit="13" ySplit="9" topLeftCell="N43" activePane="bottomRight" state="frozen"/>
      <selection pane="topRight" activeCell="N1" sqref="N1"/>
      <selection pane="bottomLeft" activeCell="A10" sqref="A10"/>
      <selection pane="bottomRight" activeCell="I10" sqref="I10"/>
    </sheetView>
  </sheetViews>
  <sheetFormatPr defaultRowHeight="15" x14ac:dyDescent="0.25"/>
  <cols>
    <col min="1" max="1" width="2.5703125" customWidth="1"/>
    <col min="2" max="2" width="17.5703125" customWidth="1"/>
    <col min="3" max="3" width="5.42578125" customWidth="1"/>
    <col min="4" max="4" width="6" customWidth="1"/>
    <col min="5" max="5" width="5.85546875" customWidth="1"/>
    <col min="6" max="6" width="6.42578125" customWidth="1"/>
    <col min="7" max="7" width="6" style="140" customWidth="1"/>
    <col min="8" max="8" width="6.42578125" style="140" customWidth="1"/>
    <col min="9" max="9" width="6" style="140" customWidth="1"/>
    <col min="10" max="10" width="5.140625" style="140" customWidth="1"/>
    <col min="11" max="11" width="4.7109375" style="140" customWidth="1"/>
    <col min="12" max="12" width="4.85546875" style="140" customWidth="1"/>
    <col min="13" max="13" width="6.5703125" style="140" customWidth="1"/>
    <col min="14" max="14" width="2" style="140" customWidth="1"/>
    <col min="15" max="24" width="9.140625" style="140"/>
  </cols>
  <sheetData>
    <row r="1" spans="1:15" ht="14.25" customHeight="1" x14ac:dyDescent="0.25">
      <c r="A1" s="1"/>
      <c r="B1" s="286" t="s">
        <v>0</v>
      </c>
      <c r="C1" s="286"/>
      <c r="D1" s="286"/>
      <c r="E1" s="286"/>
      <c r="F1" s="286"/>
      <c r="G1" s="286"/>
      <c r="H1" s="286"/>
      <c r="I1" s="286"/>
      <c r="J1" s="286"/>
      <c r="K1" s="286"/>
      <c r="L1" s="286"/>
      <c r="M1" s="286"/>
    </row>
    <row r="2" spans="1:15" ht="12" customHeight="1" x14ac:dyDescent="0.25">
      <c r="A2" s="1"/>
      <c r="B2" s="286" t="s">
        <v>114</v>
      </c>
      <c r="C2" s="286"/>
      <c r="D2" s="286"/>
      <c r="E2" s="286"/>
      <c r="F2" s="286"/>
      <c r="G2" s="286"/>
      <c r="H2" s="286"/>
      <c r="I2" s="286"/>
      <c r="J2" s="286"/>
      <c r="K2" s="286"/>
      <c r="L2" s="286"/>
      <c r="M2" s="286"/>
    </row>
    <row r="3" spans="1:15" ht="10.5" customHeight="1" x14ac:dyDescent="0.25">
      <c r="A3" s="1"/>
      <c r="B3" s="287" t="str">
        <f>Лист1!B3</f>
        <v>станом на 10 вересня 2024р.</v>
      </c>
      <c r="C3" s="287"/>
      <c r="D3" s="287"/>
      <c r="E3" s="287"/>
      <c r="F3" s="287"/>
      <c r="G3" s="287"/>
      <c r="H3" s="287"/>
      <c r="I3" s="287"/>
      <c r="J3" s="287"/>
      <c r="K3" s="287"/>
      <c r="L3" s="287"/>
      <c r="M3" s="287"/>
    </row>
    <row r="4" spans="1:15" ht="12.75" customHeight="1" x14ac:dyDescent="0.25">
      <c r="A4" s="2"/>
      <c r="B4" s="3"/>
      <c r="C4" s="288" t="s">
        <v>2</v>
      </c>
      <c r="D4" s="289"/>
      <c r="E4" s="290"/>
      <c r="F4" s="291" t="s">
        <v>3</v>
      </c>
      <c r="G4" s="292"/>
      <c r="H4" s="293"/>
      <c r="I4" s="293"/>
      <c r="J4" s="293"/>
      <c r="K4" s="294"/>
      <c r="L4" s="282" t="s">
        <v>4</v>
      </c>
      <c r="M4" s="295" t="s">
        <v>5</v>
      </c>
      <c r="N4" s="280"/>
    </row>
    <row r="5" spans="1:15" x14ac:dyDescent="0.25">
      <c r="A5" s="4"/>
      <c r="B5" s="281" t="s">
        <v>6</v>
      </c>
      <c r="C5" s="5" t="s">
        <v>7</v>
      </c>
      <c r="D5" s="6" t="s">
        <v>8</v>
      </c>
      <c r="E5" s="6" t="s">
        <v>9</v>
      </c>
      <c r="F5" s="7" t="s">
        <v>10</v>
      </c>
      <c r="G5" s="6" t="s">
        <v>11</v>
      </c>
      <c r="H5" s="6" t="s">
        <v>12</v>
      </c>
      <c r="I5" s="7" t="s">
        <v>13</v>
      </c>
      <c r="J5" s="6" t="s">
        <v>14</v>
      </c>
      <c r="K5" s="282" t="s">
        <v>113</v>
      </c>
      <c r="L5" s="283"/>
      <c r="M5" s="296"/>
      <c r="N5" s="280"/>
    </row>
    <row r="6" spans="1:15" x14ac:dyDescent="0.25">
      <c r="A6" s="4"/>
      <c r="B6" s="281"/>
      <c r="C6" s="8"/>
      <c r="D6" s="9"/>
      <c r="E6" s="10" t="s">
        <v>15</v>
      </c>
      <c r="F6" s="7" t="s">
        <v>16</v>
      </c>
      <c r="G6" s="10" t="s">
        <v>17</v>
      </c>
      <c r="H6" s="10" t="s">
        <v>18</v>
      </c>
      <c r="I6" s="7"/>
      <c r="J6" s="175" t="s">
        <v>19</v>
      </c>
      <c r="K6" s="283"/>
      <c r="L6" s="283"/>
      <c r="M6" s="296"/>
      <c r="N6" s="280"/>
    </row>
    <row r="7" spans="1:15" x14ac:dyDescent="0.25">
      <c r="A7" s="4"/>
      <c r="B7" s="8"/>
      <c r="C7" s="8"/>
      <c r="D7" s="9"/>
      <c r="E7" s="11"/>
      <c r="F7" s="7" t="s">
        <v>17</v>
      </c>
      <c r="G7" s="10"/>
      <c r="H7" s="11"/>
      <c r="I7" s="12"/>
      <c r="J7" s="10"/>
      <c r="K7" s="283"/>
      <c r="L7" s="283"/>
      <c r="M7" s="296"/>
      <c r="N7" s="280"/>
    </row>
    <row r="8" spans="1:15" ht="15" customHeight="1" x14ac:dyDescent="0.25">
      <c r="A8" s="13"/>
      <c r="B8" s="14"/>
      <c r="C8" s="14" t="s">
        <v>20</v>
      </c>
      <c r="D8" s="15" t="s">
        <v>21</v>
      </c>
      <c r="E8" s="16" t="s">
        <v>22</v>
      </c>
      <c r="F8" s="17" t="s">
        <v>21</v>
      </c>
      <c r="G8" s="16" t="s">
        <v>21</v>
      </c>
      <c r="H8" s="16" t="s">
        <v>22</v>
      </c>
      <c r="I8" s="7" t="s">
        <v>22</v>
      </c>
      <c r="J8" s="16" t="s">
        <v>23</v>
      </c>
      <c r="K8" s="284"/>
      <c r="L8" s="284"/>
      <c r="M8" s="297"/>
      <c r="N8" s="280"/>
    </row>
    <row r="9" spans="1:15" ht="12" customHeight="1" x14ac:dyDescent="0.25">
      <c r="A9" s="2">
        <v>1</v>
      </c>
      <c r="B9" s="18">
        <v>2</v>
      </c>
      <c r="C9" s="18">
        <v>3</v>
      </c>
      <c r="D9" s="18">
        <v>4</v>
      </c>
      <c r="E9" s="18">
        <v>5</v>
      </c>
      <c r="F9" s="18">
        <v>6</v>
      </c>
      <c r="G9" s="19">
        <v>7</v>
      </c>
      <c r="H9" s="18">
        <v>8</v>
      </c>
      <c r="I9" s="18">
        <v>9</v>
      </c>
      <c r="J9" s="18">
        <v>10</v>
      </c>
      <c r="K9" s="18">
        <v>11</v>
      </c>
      <c r="L9" s="18">
        <v>12</v>
      </c>
      <c r="M9" s="164">
        <v>13</v>
      </c>
      <c r="N9" s="165"/>
    </row>
    <row r="10" spans="1:15" ht="11.25" customHeight="1" x14ac:dyDescent="0.25">
      <c r="A10" s="20"/>
      <c r="B10" s="174" t="s">
        <v>24</v>
      </c>
      <c r="C10" s="173"/>
      <c r="D10" s="21"/>
      <c r="E10" s="21"/>
      <c r="F10" s="21"/>
      <c r="G10" s="21"/>
      <c r="H10" s="21"/>
      <c r="I10" s="21"/>
      <c r="J10" s="21"/>
      <c r="K10" s="21"/>
      <c r="L10" s="22"/>
      <c r="M10" s="153"/>
      <c r="N10" s="169"/>
    </row>
    <row r="11" spans="1:15" s="140" customFormat="1" ht="14.1" customHeight="1" x14ac:dyDescent="0.25">
      <c r="A11" s="24">
        <v>1</v>
      </c>
      <c r="B11" s="149" t="s">
        <v>25</v>
      </c>
      <c r="C11" s="26">
        <v>315.79399999999998</v>
      </c>
      <c r="D11" s="27">
        <v>177</v>
      </c>
      <c r="E11" s="27">
        <v>8.24</v>
      </c>
      <c r="F11" s="27">
        <f>D11</f>
        <v>177</v>
      </c>
      <c r="G11" s="27">
        <f>Лист1!G11</f>
        <v>175.37</v>
      </c>
      <c r="H11" s="27">
        <f>Лист1!H11</f>
        <v>5.1474421999999853</v>
      </c>
      <c r="I11" s="27">
        <f>E11-H11</f>
        <v>3.0925578000000149</v>
      </c>
      <c r="J11" s="27">
        <f>Лист1!J11</f>
        <v>0.35</v>
      </c>
      <c r="K11" s="27">
        <f>J11</f>
        <v>0.35</v>
      </c>
      <c r="L11" s="28">
        <f t="shared" ref="L11:L20" si="0">I11*100/E11</f>
        <v>37.5310412621361</v>
      </c>
      <c r="M11" s="154">
        <v>0.35</v>
      </c>
      <c r="N11" s="166"/>
      <c r="O11" s="166">
        <f>G11-D11</f>
        <v>-1.6299999999999955</v>
      </c>
    </row>
    <row r="12" spans="1:15" s="140" customFormat="1" ht="14.1" customHeight="1" x14ac:dyDescent="0.25">
      <c r="A12" s="24">
        <v>2</v>
      </c>
      <c r="B12" s="149" t="s">
        <v>26</v>
      </c>
      <c r="C12" s="26">
        <v>120</v>
      </c>
      <c r="D12" s="27">
        <v>167.5</v>
      </c>
      <c r="E12" s="27">
        <v>3.44</v>
      </c>
      <c r="F12" s="27">
        <f t="shared" ref="F12:F20" si="1">D12</f>
        <v>167.5</v>
      </c>
      <c r="G12" s="27">
        <f>Лист1!G12</f>
        <v>167.4</v>
      </c>
      <c r="H12" s="27">
        <f>Лист1!H12</f>
        <v>0.11999999999999318</v>
      </c>
      <c r="I12" s="27">
        <f t="shared" ref="I12:I20" si="2">E12-H12</f>
        <v>3.3200000000000069</v>
      </c>
      <c r="J12" s="27">
        <f>Лист1!J12</f>
        <v>0.69</v>
      </c>
      <c r="K12" s="27">
        <f t="shared" ref="K12:K20" si="3">J12</f>
        <v>0.69</v>
      </c>
      <c r="L12" s="28">
        <f t="shared" si="0"/>
        <v>96.51162790697694</v>
      </c>
      <c r="M12" s="154">
        <v>0.8</v>
      </c>
      <c r="N12" s="166"/>
      <c r="O12" s="166">
        <f t="shared" ref="O12:O75" si="4">G12-D12</f>
        <v>-9.9999999999994316E-2</v>
      </c>
    </row>
    <row r="13" spans="1:15" s="140" customFormat="1" ht="14.1" customHeight="1" x14ac:dyDescent="0.25">
      <c r="A13" s="24">
        <v>3</v>
      </c>
      <c r="B13" s="151" t="s">
        <v>27</v>
      </c>
      <c r="C13" s="29">
        <v>220</v>
      </c>
      <c r="D13" s="27">
        <v>164</v>
      </c>
      <c r="E13" s="27">
        <v>1.5</v>
      </c>
      <c r="F13" s="27">
        <f t="shared" si="1"/>
        <v>164</v>
      </c>
      <c r="G13" s="27">
        <f>Лист1!G13</f>
        <v>163.6</v>
      </c>
      <c r="H13" s="27">
        <f>Лист1!H13</f>
        <v>0.88000000000001244</v>
      </c>
      <c r="I13" s="27">
        <f t="shared" si="2"/>
        <v>0.61999999999998756</v>
      </c>
      <c r="J13" s="27">
        <f>Лист1!J13</f>
        <v>0.8</v>
      </c>
      <c r="K13" s="27">
        <f>J13</f>
        <v>0.8</v>
      </c>
      <c r="L13" s="28">
        <f t="shared" si="0"/>
        <v>41.333333333332504</v>
      </c>
      <c r="M13" s="154">
        <v>0.95</v>
      </c>
      <c r="N13" s="166"/>
      <c r="O13" s="166">
        <f t="shared" si="4"/>
        <v>-0.40000000000000568</v>
      </c>
    </row>
    <row r="14" spans="1:15" s="140" customFormat="1" ht="14.1" customHeight="1" x14ac:dyDescent="0.25">
      <c r="A14" s="24">
        <v>4</v>
      </c>
      <c r="B14" s="151" t="s">
        <v>28</v>
      </c>
      <c r="C14" s="29">
        <v>538.41999999999996</v>
      </c>
      <c r="D14" s="27">
        <v>157.5</v>
      </c>
      <c r="E14" s="27">
        <v>16.96</v>
      </c>
      <c r="F14" s="27">
        <f t="shared" si="1"/>
        <v>157.5</v>
      </c>
      <c r="G14" s="27">
        <f>Лист1!G14</f>
        <v>156.83000000000001</v>
      </c>
      <c r="H14" s="27">
        <f>Лист1!H14</f>
        <v>3.607413999999932</v>
      </c>
      <c r="I14" s="27">
        <f t="shared" si="2"/>
        <v>13.35258600000007</v>
      </c>
      <c r="J14" s="27">
        <f>Лист1!J14</f>
        <v>1.5</v>
      </c>
      <c r="K14" s="27">
        <f t="shared" si="3"/>
        <v>1.5</v>
      </c>
      <c r="L14" s="28">
        <f t="shared" si="0"/>
        <v>78.729870283019267</v>
      </c>
      <c r="M14" s="154">
        <v>1.5</v>
      </c>
      <c r="N14" s="166"/>
      <c r="O14" s="166">
        <f t="shared" si="4"/>
        <v>-0.66999999999998749</v>
      </c>
    </row>
    <row r="15" spans="1:15" s="140" customFormat="1" ht="14.1" customHeight="1" x14ac:dyDescent="0.25">
      <c r="A15" s="24">
        <v>5</v>
      </c>
      <c r="B15" s="151" t="s">
        <v>29</v>
      </c>
      <c r="C15" s="29">
        <v>165</v>
      </c>
      <c r="D15" s="27">
        <v>144.4</v>
      </c>
      <c r="E15" s="27">
        <v>2.42</v>
      </c>
      <c r="F15" s="27">
        <f t="shared" si="1"/>
        <v>144.4</v>
      </c>
      <c r="G15" s="27">
        <f>Лист1!G15</f>
        <v>144.26</v>
      </c>
      <c r="H15" s="27">
        <f>Лист1!H15</f>
        <v>0.23100000000002438</v>
      </c>
      <c r="I15" s="27">
        <f t="shared" si="2"/>
        <v>2.1889999999999756</v>
      </c>
      <c r="J15" s="27">
        <f>Лист1!J15</f>
        <v>1.5</v>
      </c>
      <c r="K15" s="27">
        <f t="shared" si="3"/>
        <v>1.5</v>
      </c>
      <c r="L15" s="28">
        <f t="shared" si="0"/>
        <v>90.454545454544444</v>
      </c>
      <c r="M15" s="154">
        <v>1.7</v>
      </c>
      <c r="N15" s="166"/>
      <c r="O15" s="166">
        <f t="shared" si="4"/>
        <v>-0.14000000000001478</v>
      </c>
    </row>
    <row r="16" spans="1:15" s="140" customFormat="1" ht="14.1" customHeight="1" x14ac:dyDescent="0.25">
      <c r="A16" s="24">
        <v>6</v>
      </c>
      <c r="B16" s="151" t="s">
        <v>30</v>
      </c>
      <c r="C16" s="29">
        <v>71</v>
      </c>
      <c r="D16" s="27">
        <v>142.75</v>
      </c>
      <c r="E16" s="27">
        <v>1.56</v>
      </c>
      <c r="F16" s="27">
        <f t="shared" si="1"/>
        <v>142.75</v>
      </c>
      <c r="G16" s="27">
        <f>Лист1!G16</f>
        <v>142.68</v>
      </c>
      <c r="H16" s="27">
        <f>Лист1!H16</f>
        <v>4.9699999999995151E-2</v>
      </c>
      <c r="I16" s="27">
        <f t="shared" si="2"/>
        <v>1.5103000000000049</v>
      </c>
      <c r="J16" s="27">
        <f>Лист1!J16</f>
        <v>1.5</v>
      </c>
      <c r="K16" s="27">
        <f t="shared" si="3"/>
        <v>1.5</v>
      </c>
      <c r="L16" s="28">
        <f t="shared" si="0"/>
        <v>96.814102564102868</v>
      </c>
      <c r="M16" s="154">
        <v>1.8</v>
      </c>
      <c r="N16" s="166"/>
      <c r="O16" s="166">
        <f t="shared" si="4"/>
        <v>-6.9999999999993179E-2</v>
      </c>
    </row>
    <row r="17" spans="1:15" s="140" customFormat="1" ht="14.1" customHeight="1" x14ac:dyDescent="0.25">
      <c r="A17" s="24">
        <v>7</v>
      </c>
      <c r="B17" s="149" t="s">
        <v>31</v>
      </c>
      <c r="C17" s="26">
        <v>327</v>
      </c>
      <c r="D17" s="27">
        <v>131.6</v>
      </c>
      <c r="E17" s="27">
        <v>3.27</v>
      </c>
      <c r="F17" s="27">
        <f t="shared" si="1"/>
        <v>131.6</v>
      </c>
      <c r="G17" s="27">
        <f>Лист1!G17</f>
        <v>130.61000000000001</v>
      </c>
      <c r="H17" s="27">
        <f>Лист1!H17</f>
        <v>3.2372999999999372</v>
      </c>
      <c r="I17" s="27">
        <f t="shared" si="2"/>
        <v>3.270000000006279E-2</v>
      </c>
      <c r="J17" s="27">
        <f>Лист1!J17</f>
        <v>2.25</v>
      </c>
      <c r="K17" s="27">
        <f t="shared" si="3"/>
        <v>2.25</v>
      </c>
      <c r="L17" s="28">
        <f t="shared" si="0"/>
        <v>1.0000000000019202</v>
      </c>
      <c r="M17" s="154">
        <v>2.25</v>
      </c>
      <c r="N17" s="166"/>
      <c r="O17" s="166">
        <f t="shared" si="4"/>
        <v>-0.98999999999998067</v>
      </c>
    </row>
    <row r="18" spans="1:15" s="140" customFormat="1" ht="14.1" customHeight="1" x14ac:dyDescent="0.25">
      <c r="A18" s="24">
        <v>8</v>
      </c>
      <c r="B18" s="152" t="s">
        <v>32</v>
      </c>
      <c r="C18" s="31">
        <v>70</v>
      </c>
      <c r="D18" s="27">
        <v>127.4</v>
      </c>
      <c r="E18" s="27">
        <v>1.75</v>
      </c>
      <c r="F18" s="27">
        <f t="shared" si="1"/>
        <v>127.4</v>
      </c>
      <c r="G18" s="27">
        <f>Лист1!G18</f>
        <v>126.77</v>
      </c>
      <c r="H18" s="27">
        <f>Лист1!H18</f>
        <v>0.44100000000000678</v>
      </c>
      <c r="I18" s="27">
        <f t="shared" si="2"/>
        <v>1.3089999999999933</v>
      </c>
      <c r="J18" s="27">
        <f>Лист1!J18</f>
        <v>2.2999999999999998</v>
      </c>
      <c r="K18" s="27">
        <f t="shared" si="3"/>
        <v>2.2999999999999998</v>
      </c>
      <c r="L18" s="28">
        <f t="shared" si="0"/>
        <v>74.799999999999613</v>
      </c>
      <c r="M18" s="154">
        <v>2.2999999999999998</v>
      </c>
      <c r="N18" s="166"/>
      <c r="O18" s="166">
        <f t="shared" si="4"/>
        <v>-0.63000000000000966</v>
      </c>
    </row>
    <row r="19" spans="1:15" s="140" customFormat="1" x14ac:dyDescent="0.25">
      <c r="A19" s="24">
        <v>9</v>
      </c>
      <c r="B19" s="145" t="s">
        <v>33</v>
      </c>
      <c r="C19" s="33">
        <v>638</v>
      </c>
      <c r="D19" s="27">
        <v>113.9</v>
      </c>
      <c r="E19" s="27">
        <v>15.7</v>
      </c>
      <c r="F19" s="27">
        <f t="shared" si="1"/>
        <v>113.9</v>
      </c>
      <c r="G19" s="27">
        <f>Лист1!G19</f>
        <v>113.1</v>
      </c>
      <c r="H19" s="27">
        <f>Лист1!H19</f>
        <v>5.1040000000000729</v>
      </c>
      <c r="I19" s="27">
        <f t="shared" si="2"/>
        <v>10.595999999999925</v>
      </c>
      <c r="J19" s="27">
        <f>Лист1!J19</f>
        <v>2.4</v>
      </c>
      <c r="K19" s="27">
        <f>J19</f>
        <v>2.4</v>
      </c>
      <c r="L19" s="28">
        <f t="shared" si="0"/>
        <v>67.490445859872139</v>
      </c>
      <c r="M19" s="154">
        <v>2.4500000000000002</v>
      </c>
      <c r="N19" s="166"/>
      <c r="O19" s="166">
        <f t="shared" si="4"/>
        <v>-0.80000000000001137</v>
      </c>
    </row>
    <row r="20" spans="1:15" s="140" customFormat="1" ht="24.75" x14ac:dyDescent="0.25">
      <c r="A20" s="24">
        <v>10</v>
      </c>
      <c r="B20" s="145" t="s">
        <v>34</v>
      </c>
      <c r="C20" s="34">
        <v>170</v>
      </c>
      <c r="D20" s="27">
        <v>99.81</v>
      </c>
      <c r="E20" s="27">
        <v>3.75</v>
      </c>
      <c r="F20" s="27">
        <f t="shared" si="1"/>
        <v>99.81</v>
      </c>
      <c r="G20" s="27">
        <f>Лист1!G20</f>
        <v>99.77</v>
      </c>
      <c r="H20" s="27">
        <f>Лист1!H20</f>
        <v>6.8000000000010621E-2</v>
      </c>
      <c r="I20" s="27">
        <f t="shared" si="2"/>
        <v>3.6819999999999893</v>
      </c>
      <c r="J20" s="27">
        <f>Лист1!J20</f>
        <v>1</v>
      </c>
      <c r="K20" s="27">
        <f t="shared" si="3"/>
        <v>1</v>
      </c>
      <c r="L20" s="28">
        <f t="shared" si="0"/>
        <v>98.186666666666369</v>
      </c>
      <c r="M20" s="154">
        <v>2.5</v>
      </c>
      <c r="N20" s="166"/>
      <c r="O20" s="166">
        <f t="shared" si="4"/>
        <v>-4.0000000000006253E-2</v>
      </c>
    </row>
    <row r="21" spans="1:15" s="140" customFormat="1" ht="12" customHeight="1" x14ac:dyDescent="0.25">
      <c r="A21" s="24"/>
      <c r="B21" s="35" t="s">
        <v>35</v>
      </c>
      <c r="C21" s="36"/>
      <c r="D21" s="37"/>
      <c r="E21" s="38">
        <f>SUM(E11:E20)</f>
        <v>58.59</v>
      </c>
      <c r="F21" s="37"/>
      <c r="G21" s="39"/>
      <c r="H21" s="38">
        <f>SUM(H11:H20)</f>
        <v>18.885856199999971</v>
      </c>
      <c r="I21" s="38">
        <f>SUM(I11:I20)</f>
        <v>39.704143800000026</v>
      </c>
      <c r="J21" s="37"/>
      <c r="K21" s="37"/>
      <c r="L21" s="180">
        <f>I21*100/E21</f>
        <v>67.766075780850016</v>
      </c>
      <c r="M21" s="155"/>
      <c r="N21" s="166"/>
      <c r="O21" s="166">
        <f t="shared" si="4"/>
        <v>0</v>
      </c>
    </row>
    <row r="22" spans="1:15" s="140" customFormat="1" ht="12" customHeight="1" x14ac:dyDescent="0.25">
      <c r="A22" s="40"/>
      <c r="B22" s="147" t="s">
        <v>36</v>
      </c>
      <c r="C22" s="41"/>
      <c r="D22" s="42"/>
      <c r="E22" s="42"/>
      <c r="F22" s="42"/>
      <c r="G22" s="43"/>
      <c r="H22" s="42"/>
      <c r="I22" s="42"/>
      <c r="J22" s="44"/>
      <c r="K22" s="44"/>
      <c r="L22" s="45"/>
      <c r="M22" s="56"/>
      <c r="N22" s="166"/>
      <c r="O22" s="166">
        <f t="shared" si="4"/>
        <v>0</v>
      </c>
    </row>
    <row r="23" spans="1:15" s="140" customFormat="1" ht="14.1" customHeight="1" x14ac:dyDescent="0.25">
      <c r="A23" s="24">
        <v>11</v>
      </c>
      <c r="B23" s="32" t="s">
        <v>37</v>
      </c>
      <c r="C23" s="47">
        <v>107</v>
      </c>
      <c r="D23" s="27">
        <v>199.3</v>
      </c>
      <c r="E23" s="27">
        <v>1.4</v>
      </c>
      <c r="F23" s="27">
        <f t="shared" ref="F23:F24" si="5">D23</f>
        <v>199.3</v>
      </c>
      <c r="G23" s="27">
        <f>Лист1!G23</f>
        <v>198.65</v>
      </c>
      <c r="H23" s="27">
        <f>Лист1!H23</f>
        <v>0.42250000000000365</v>
      </c>
      <c r="I23" s="27">
        <f>E23-H23</f>
        <v>0.97749999999999626</v>
      </c>
      <c r="J23" s="167">
        <f>Лист1!J23</f>
        <v>8.9999999999999993E-3</v>
      </c>
      <c r="K23" s="170">
        <f>J23</f>
        <v>8.9999999999999993E-3</v>
      </c>
      <c r="L23" s="28">
        <f>I23*100/E23</f>
        <v>69.821428571428314</v>
      </c>
      <c r="M23" s="154">
        <v>0.05</v>
      </c>
      <c r="N23" s="166"/>
      <c r="O23" s="166">
        <f t="shared" si="4"/>
        <v>-0.65000000000000568</v>
      </c>
    </row>
    <row r="24" spans="1:15" s="140" customFormat="1" ht="14.1" customHeight="1" x14ac:dyDescent="0.25">
      <c r="A24" s="24">
        <v>12</v>
      </c>
      <c r="B24" s="23" t="s">
        <v>38</v>
      </c>
      <c r="C24" s="48">
        <v>110</v>
      </c>
      <c r="D24" s="48">
        <v>201.5</v>
      </c>
      <c r="E24" s="27">
        <v>1.52</v>
      </c>
      <c r="F24" s="27">
        <f t="shared" si="5"/>
        <v>201.5</v>
      </c>
      <c r="G24" s="27">
        <f>Лист1!G24</f>
        <v>200.8</v>
      </c>
      <c r="H24" s="27">
        <f>Лист1!H24</f>
        <v>0.76999999999998758</v>
      </c>
      <c r="I24" s="27">
        <f>E24-H24</f>
        <v>0.75000000000001243</v>
      </c>
      <c r="J24" s="167">
        <f>Лист1!J24</f>
        <v>0.09</v>
      </c>
      <c r="K24" s="27">
        <f>J24</f>
        <v>0.09</v>
      </c>
      <c r="L24" s="28">
        <f t="shared" ref="L24" si="6">I24*100/E24</f>
        <v>49.342105263158714</v>
      </c>
      <c r="M24" s="154">
        <v>0.05</v>
      </c>
      <c r="N24" s="166"/>
      <c r="O24" s="166">
        <f t="shared" si="4"/>
        <v>-0.69999999999998863</v>
      </c>
    </row>
    <row r="25" spans="1:15" s="140" customFormat="1" ht="14.1" customHeight="1" x14ac:dyDescent="0.25">
      <c r="A25" s="24">
        <v>13</v>
      </c>
      <c r="B25" s="32" t="s">
        <v>39</v>
      </c>
      <c r="C25" s="47">
        <v>110</v>
      </c>
      <c r="D25" s="141"/>
      <c r="E25" s="27">
        <v>1.5</v>
      </c>
      <c r="F25" s="141"/>
      <c r="G25" s="27">
        <f>Лист1!G25</f>
        <v>-1.7</v>
      </c>
      <c r="H25" s="27">
        <f>Лист1!H25</f>
        <v>0.81</v>
      </c>
      <c r="I25" s="27">
        <f>E25-H25</f>
        <v>0.69</v>
      </c>
      <c r="J25" s="167">
        <f>Лист1!J25</f>
        <v>0</v>
      </c>
      <c r="K25" s="27">
        <f>J25</f>
        <v>0</v>
      </c>
      <c r="L25" s="28">
        <f>Лист1!L25</f>
        <v>40</v>
      </c>
      <c r="M25" s="154">
        <v>0.01</v>
      </c>
      <c r="N25" s="166"/>
      <c r="O25" s="166">
        <f t="shared" si="4"/>
        <v>-1.7</v>
      </c>
    </row>
    <row r="26" spans="1:15" s="140" customFormat="1" ht="14.1" customHeight="1" x14ac:dyDescent="0.25">
      <c r="A26" s="24"/>
      <c r="B26" s="35" t="s">
        <v>35</v>
      </c>
      <c r="C26" s="49"/>
      <c r="D26" s="50"/>
      <c r="E26" s="51">
        <f>E23+E24+E25</f>
        <v>4.42</v>
      </c>
      <c r="F26" s="51"/>
      <c r="G26" s="52"/>
      <c r="H26" s="51">
        <f>H23+H24+H25</f>
        <v>2.0024999999999915</v>
      </c>
      <c r="I26" s="51">
        <f>I23+I24+I25</f>
        <v>2.4175000000000084</v>
      </c>
      <c r="J26" s="51"/>
      <c r="K26" s="51"/>
      <c r="L26" s="180">
        <f>I26*100/E26</f>
        <v>54.694570135746801</v>
      </c>
      <c r="M26" s="156"/>
      <c r="N26" s="166"/>
      <c r="O26" s="166">
        <f t="shared" si="4"/>
        <v>0</v>
      </c>
    </row>
    <row r="27" spans="1:15" s="140" customFormat="1" x14ac:dyDescent="0.25">
      <c r="A27" s="24"/>
      <c r="B27" s="172" t="s">
        <v>40</v>
      </c>
      <c r="C27" s="53"/>
      <c r="D27" s="54"/>
      <c r="E27" s="54"/>
      <c r="F27" s="54"/>
      <c r="G27" s="55"/>
      <c r="H27" s="54"/>
      <c r="I27" s="56"/>
      <c r="J27" s="56"/>
      <c r="K27" s="56"/>
      <c r="L27" s="57"/>
      <c r="M27" s="154"/>
      <c r="N27" s="166"/>
      <c r="O27" s="166">
        <f t="shared" si="4"/>
        <v>0</v>
      </c>
    </row>
    <row r="28" spans="1:15" s="140" customFormat="1" ht="24.75" x14ac:dyDescent="0.25">
      <c r="A28" s="58">
        <v>14</v>
      </c>
      <c r="B28" s="32" t="s">
        <v>42</v>
      </c>
      <c r="C28" s="194">
        <v>72</v>
      </c>
      <c r="D28" s="194">
        <v>214.9</v>
      </c>
      <c r="E28" s="194">
        <v>1.02</v>
      </c>
      <c r="F28" s="194">
        <f t="shared" ref="F28:F31" si="7">D28</f>
        <v>214.9</v>
      </c>
      <c r="G28" s="194" t="s">
        <v>41</v>
      </c>
      <c r="H28" s="194" t="s">
        <v>41</v>
      </c>
      <c r="I28" s="194" t="s">
        <v>41</v>
      </c>
      <c r="J28" s="194" t="s">
        <v>41</v>
      </c>
      <c r="K28" s="194" t="s">
        <v>41</v>
      </c>
      <c r="L28" s="194" t="s">
        <v>41</v>
      </c>
      <c r="M28" s="194">
        <v>0.02</v>
      </c>
      <c r="N28" s="166"/>
      <c r="O28" s="166" t="e">
        <f t="shared" si="4"/>
        <v>#VALUE!</v>
      </c>
    </row>
    <row r="29" spans="1:15" s="140" customFormat="1" ht="24.75" x14ac:dyDescent="0.25">
      <c r="A29" s="58">
        <v>15</v>
      </c>
      <c r="B29" s="32" t="s">
        <v>43</v>
      </c>
      <c r="C29" s="194">
        <v>88</v>
      </c>
      <c r="D29" s="194">
        <v>207.8</v>
      </c>
      <c r="E29" s="194">
        <v>1.1000000000000001</v>
      </c>
      <c r="F29" s="194">
        <f t="shared" si="7"/>
        <v>207.8</v>
      </c>
      <c r="G29" s="194" t="s">
        <v>41</v>
      </c>
      <c r="H29" s="194" t="s">
        <v>41</v>
      </c>
      <c r="I29" s="194" t="s">
        <v>41</v>
      </c>
      <c r="J29" s="194" t="s">
        <v>41</v>
      </c>
      <c r="K29" s="194" t="s">
        <v>41</v>
      </c>
      <c r="L29" s="194" t="s">
        <v>41</v>
      </c>
      <c r="M29" s="194">
        <v>0.03</v>
      </c>
      <c r="N29" s="166"/>
      <c r="O29" s="166" t="e">
        <f t="shared" si="4"/>
        <v>#VALUE!</v>
      </c>
    </row>
    <row r="30" spans="1:15" s="140" customFormat="1" ht="14.1" customHeight="1" x14ac:dyDescent="0.25">
      <c r="A30" s="58">
        <v>16</v>
      </c>
      <c r="B30" s="32" t="s">
        <v>44</v>
      </c>
      <c r="C30" s="60">
        <v>137</v>
      </c>
      <c r="D30" s="27">
        <v>191.61</v>
      </c>
      <c r="E30" s="27">
        <v>1.4</v>
      </c>
      <c r="F30" s="27">
        <f t="shared" si="7"/>
        <v>191.61</v>
      </c>
      <c r="G30" s="27">
        <f>Лист1!G30</f>
        <v>191.61</v>
      </c>
      <c r="H30" s="27">
        <f>Лист1!H30</f>
        <v>0.12399999999999989</v>
      </c>
      <c r="I30" s="27">
        <f>E30-H30</f>
        <v>1.276</v>
      </c>
      <c r="J30" s="27">
        <f>Лист1!J30</f>
        <v>0.15</v>
      </c>
      <c r="K30" s="27">
        <f>J30</f>
        <v>0.15</v>
      </c>
      <c r="L30" s="28">
        <f>I30*100/E30</f>
        <v>91.142857142857153</v>
      </c>
      <c r="M30" s="154">
        <v>0.15</v>
      </c>
      <c r="N30" s="166"/>
      <c r="O30" s="166">
        <f t="shared" si="4"/>
        <v>0</v>
      </c>
    </row>
    <row r="31" spans="1:15" s="140" customFormat="1" ht="14.1" customHeight="1" x14ac:dyDescent="0.25">
      <c r="A31" s="58">
        <v>17</v>
      </c>
      <c r="B31" s="32" t="s">
        <v>45</v>
      </c>
      <c r="C31" s="60">
        <v>88</v>
      </c>
      <c r="D31" s="27">
        <v>203</v>
      </c>
      <c r="E31" s="27">
        <v>1.3</v>
      </c>
      <c r="F31" s="27">
        <f t="shared" si="7"/>
        <v>203</v>
      </c>
      <c r="G31" s="27">
        <f>Лист1!G31</f>
        <v>202.7</v>
      </c>
      <c r="H31" s="27">
        <f>Лист1!H31</f>
        <v>0.45000000000000007</v>
      </c>
      <c r="I31" s="27">
        <f>E31-H31</f>
        <v>0.85</v>
      </c>
      <c r="J31" s="27">
        <f>Лист1!J31</f>
        <v>0.01</v>
      </c>
      <c r="K31" s="27">
        <f>J31</f>
        <v>0.01</v>
      </c>
      <c r="L31" s="28">
        <f>I31*100/E31</f>
        <v>65.384615384615387</v>
      </c>
      <c r="M31" s="154">
        <v>0.02</v>
      </c>
      <c r="N31" s="166"/>
      <c r="O31" s="166">
        <f t="shared" si="4"/>
        <v>-0.30000000000001137</v>
      </c>
    </row>
    <row r="32" spans="1:15" s="140" customFormat="1" ht="24" x14ac:dyDescent="0.25">
      <c r="A32" s="58">
        <v>18</v>
      </c>
      <c r="B32" s="145" t="s">
        <v>46</v>
      </c>
      <c r="C32" s="60">
        <v>60</v>
      </c>
      <c r="D32" s="27" t="s">
        <v>41</v>
      </c>
      <c r="E32" s="27">
        <v>1</v>
      </c>
      <c r="F32" s="27" t="s">
        <v>41</v>
      </c>
      <c r="G32" s="27" t="s">
        <v>41</v>
      </c>
      <c r="H32" s="27" t="s">
        <v>41</v>
      </c>
      <c r="I32" s="27" t="s">
        <v>41</v>
      </c>
      <c r="J32" s="27" t="s">
        <v>41</v>
      </c>
      <c r="K32" s="27" t="s">
        <v>41</v>
      </c>
      <c r="L32" s="28" t="s">
        <v>41</v>
      </c>
      <c r="M32" s="154">
        <v>0.01</v>
      </c>
      <c r="N32" s="166"/>
      <c r="O32" s="166" t="e">
        <f t="shared" si="4"/>
        <v>#VALUE!</v>
      </c>
    </row>
    <row r="33" spans="1:16" s="140" customFormat="1" ht="14.1" customHeight="1" x14ac:dyDescent="0.25">
      <c r="A33" s="24">
        <v>19</v>
      </c>
      <c r="B33" s="25" t="s">
        <v>47</v>
      </c>
      <c r="C33" s="26">
        <v>234</v>
      </c>
      <c r="D33" s="59">
        <v>182.5</v>
      </c>
      <c r="E33" s="59">
        <v>3.93</v>
      </c>
      <c r="F33" s="27">
        <f t="shared" ref="F33:F36" si="8">D33</f>
        <v>182.5</v>
      </c>
      <c r="G33" s="27">
        <f>Лист1!G33</f>
        <v>182.2</v>
      </c>
      <c r="H33" s="27">
        <f>Лист1!H33</f>
        <v>9.0000000000003411E-2</v>
      </c>
      <c r="I33" s="27">
        <f>E33-H33</f>
        <v>3.8399999999999967</v>
      </c>
      <c r="J33" s="27">
        <f>Лист1!J33</f>
        <v>7.0000000000000007E-2</v>
      </c>
      <c r="K33" s="27">
        <f>J33</f>
        <v>7.0000000000000007E-2</v>
      </c>
      <c r="L33" s="28">
        <f t="shared" ref="L33:L35" si="9">I33*100/E33</f>
        <v>97.709923664122044</v>
      </c>
      <c r="M33" s="154">
        <v>0.21</v>
      </c>
      <c r="N33" s="166"/>
      <c r="O33" s="166">
        <f t="shared" si="4"/>
        <v>-0.30000000000001137</v>
      </c>
    </row>
    <row r="34" spans="1:16" s="140" customFormat="1" ht="14.1" customHeight="1" x14ac:dyDescent="0.25">
      <c r="A34" s="24">
        <v>20</v>
      </c>
      <c r="B34" s="62" t="s">
        <v>48</v>
      </c>
      <c r="C34" s="63">
        <v>65</v>
      </c>
      <c r="D34" s="27">
        <v>192.5</v>
      </c>
      <c r="E34" s="27">
        <v>1.07</v>
      </c>
      <c r="F34" s="27">
        <f t="shared" si="8"/>
        <v>192.5</v>
      </c>
      <c r="G34" s="27">
        <f>Лист1!G34</f>
        <v>192.06</v>
      </c>
      <c r="H34" s="27">
        <f>Лист1!H34</f>
        <v>0.13199999999999934</v>
      </c>
      <c r="I34" s="27">
        <f>E34-H34</f>
        <v>0.93800000000000072</v>
      </c>
      <c r="J34" s="27">
        <f>Лист1!J34</f>
        <v>0.01</v>
      </c>
      <c r="K34" s="27">
        <f>J34</f>
        <v>0.01</v>
      </c>
      <c r="L34" s="28">
        <f t="shared" si="9"/>
        <v>87.663551401869213</v>
      </c>
      <c r="M34" s="154">
        <v>0.01</v>
      </c>
      <c r="N34" s="166"/>
      <c r="O34" s="166">
        <f t="shared" si="4"/>
        <v>-0.43999999999999773</v>
      </c>
    </row>
    <row r="35" spans="1:16" s="140" customFormat="1" ht="14.1" customHeight="1" x14ac:dyDescent="0.25">
      <c r="A35" s="24">
        <v>21</v>
      </c>
      <c r="B35" s="30" t="s">
        <v>49</v>
      </c>
      <c r="C35" s="31">
        <v>97</v>
      </c>
      <c r="D35" s="27">
        <v>179.1</v>
      </c>
      <c r="E35" s="27">
        <v>1.75</v>
      </c>
      <c r="F35" s="27">
        <f t="shared" si="8"/>
        <v>179.1</v>
      </c>
      <c r="G35" s="27">
        <f>Лист1!G35</f>
        <v>178.86</v>
      </c>
      <c r="H35" s="27">
        <f>Лист1!H35</f>
        <v>7.1999999999994208E-2</v>
      </c>
      <c r="I35" s="27">
        <f>E35-H35</f>
        <v>1.6780000000000057</v>
      </c>
      <c r="J35" s="27">
        <f>Лист1!J35</f>
        <v>7.0000000000000007E-2</v>
      </c>
      <c r="K35" s="27">
        <f>J35</f>
        <v>7.0000000000000007E-2</v>
      </c>
      <c r="L35" s="28">
        <f t="shared" si="9"/>
        <v>95.885714285714613</v>
      </c>
      <c r="M35" s="154">
        <v>0.22</v>
      </c>
      <c r="N35" s="166"/>
      <c r="O35" s="166">
        <f t="shared" si="4"/>
        <v>-0.23999999999998067</v>
      </c>
    </row>
    <row r="36" spans="1:16" s="140" customFormat="1" ht="14.1" customHeight="1" x14ac:dyDescent="0.25">
      <c r="A36" s="24">
        <v>22</v>
      </c>
      <c r="B36" s="30" t="s">
        <v>50</v>
      </c>
      <c r="C36" s="64">
        <v>95</v>
      </c>
      <c r="D36" s="65">
        <v>174.03</v>
      </c>
      <c r="E36" s="65">
        <v>1.03</v>
      </c>
      <c r="F36" s="27">
        <f t="shared" si="8"/>
        <v>174.03</v>
      </c>
      <c r="G36" s="27">
        <f>Лист1!G36</f>
        <v>173.79</v>
      </c>
      <c r="H36" s="27">
        <f>Лист1!H36</f>
        <v>7.2000000000002742E-2</v>
      </c>
      <c r="I36" s="27">
        <f>E36-H36</f>
        <v>0.9579999999999973</v>
      </c>
      <c r="J36" s="27">
        <f>Лист1!J36</f>
        <v>0.08</v>
      </c>
      <c r="K36" s="65">
        <f>J36</f>
        <v>0.08</v>
      </c>
      <c r="L36" s="28">
        <f>I36*100/E36</f>
        <v>93.009708737863804</v>
      </c>
      <c r="M36" s="154">
        <v>0.26</v>
      </c>
      <c r="N36" s="166"/>
      <c r="O36" s="166">
        <f t="shared" si="4"/>
        <v>-0.24000000000000909</v>
      </c>
    </row>
    <row r="37" spans="1:16" s="140" customFormat="1" ht="14.1" customHeight="1" x14ac:dyDescent="0.25">
      <c r="A37" s="24"/>
      <c r="B37" s="35" t="s">
        <v>35</v>
      </c>
      <c r="C37" s="66"/>
      <c r="D37" s="37"/>
      <c r="E37" s="38">
        <f>E30+E31+E33+E34+E35+E36</f>
        <v>10.48</v>
      </c>
      <c r="F37" s="38"/>
      <c r="G37" s="67"/>
      <c r="H37" s="38">
        <f>H30+H31+H33+H34+H35+H36</f>
        <v>0.93999999999999961</v>
      </c>
      <c r="I37" s="38">
        <f>I30+I31+I33+I34+I35+I36</f>
        <v>9.5399999999999991</v>
      </c>
      <c r="J37" s="38"/>
      <c r="K37" s="38"/>
      <c r="L37" s="180">
        <f>I37*100/E37</f>
        <v>91.030534351145022</v>
      </c>
      <c r="M37" s="157"/>
      <c r="N37" s="166"/>
      <c r="O37" s="166">
        <f t="shared" si="4"/>
        <v>0</v>
      </c>
    </row>
    <row r="38" spans="1:16" s="140" customFormat="1" ht="14.1" customHeight="1" x14ac:dyDescent="0.25">
      <c r="A38" s="24"/>
      <c r="B38" s="68" t="s">
        <v>51</v>
      </c>
      <c r="C38" s="53"/>
      <c r="D38" s="69"/>
      <c r="E38" s="69"/>
      <c r="F38" s="69"/>
      <c r="G38" s="70"/>
      <c r="H38" s="69"/>
      <c r="I38" s="69"/>
      <c r="J38" s="56"/>
      <c r="K38" s="56"/>
      <c r="L38" s="71"/>
      <c r="M38" s="69"/>
      <c r="N38" s="166"/>
      <c r="O38" s="166">
        <f t="shared" si="4"/>
        <v>0</v>
      </c>
    </row>
    <row r="39" spans="1:16" s="140" customFormat="1" ht="14.1" customHeight="1" x14ac:dyDescent="0.25">
      <c r="A39" s="24">
        <v>23</v>
      </c>
      <c r="B39" s="149" t="s">
        <v>52</v>
      </c>
      <c r="C39" s="26">
        <v>57</v>
      </c>
      <c r="D39" s="59">
        <v>189.5</v>
      </c>
      <c r="E39" s="59">
        <v>1.19</v>
      </c>
      <c r="F39" s="27">
        <f t="shared" ref="F39:F41" si="10">D39</f>
        <v>189.5</v>
      </c>
      <c r="G39" s="59">
        <f>Лист1!G39</f>
        <v>189.27</v>
      </c>
      <c r="H39" s="27">
        <f>Лист1!H39</f>
        <v>0.13109999999999417</v>
      </c>
      <c r="I39" s="27">
        <f>E39-H39</f>
        <v>1.0589000000000057</v>
      </c>
      <c r="J39" s="27">
        <f>Лист1!J39</f>
        <v>0.02</v>
      </c>
      <c r="K39" s="27">
        <f>J39</f>
        <v>0.02</v>
      </c>
      <c r="L39" s="28">
        <f t="shared" ref="L39:L41" si="11">I39*100/E39</f>
        <v>88.9831932773114</v>
      </c>
      <c r="M39" s="154">
        <v>0.05</v>
      </c>
      <c r="N39" s="166"/>
      <c r="O39" s="166">
        <f t="shared" si="4"/>
        <v>-0.22999999999998977</v>
      </c>
    </row>
    <row r="40" spans="1:16" s="140" customFormat="1" ht="14.1" customHeight="1" x14ac:dyDescent="0.25">
      <c r="A40" s="24">
        <v>24</v>
      </c>
      <c r="B40" s="62" t="s">
        <v>53</v>
      </c>
      <c r="C40" s="63">
        <v>104</v>
      </c>
      <c r="D40" s="27">
        <v>185.5</v>
      </c>
      <c r="E40" s="27">
        <v>1.83</v>
      </c>
      <c r="F40" s="27">
        <f t="shared" si="10"/>
        <v>185.5</v>
      </c>
      <c r="G40" s="59">
        <f>Лист1!G40</f>
        <v>185.16</v>
      </c>
      <c r="H40" s="27">
        <f>Лист1!H40</f>
        <v>0.35360000000000358</v>
      </c>
      <c r="I40" s="27">
        <f>E40-H40</f>
        <v>1.4763999999999964</v>
      </c>
      <c r="J40" s="27">
        <f>Лист1!J40</f>
        <v>0.01</v>
      </c>
      <c r="K40" s="27">
        <f>J40</f>
        <v>0.01</v>
      </c>
      <c r="L40" s="28">
        <f t="shared" si="11"/>
        <v>80.677595628415105</v>
      </c>
      <c r="M40" s="154">
        <v>0.06</v>
      </c>
      <c r="N40" s="166"/>
      <c r="O40" s="166">
        <f t="shared" si="4"/>
        <v>-0.34000000000000341</v>
      </c>
    </row>
    <row r="41" spans="1:16" s="140" customFormat="1" ht="14.1" customHeight="1" x14ac:dyDescent="0.25">
      <c r="A41" s="24">
        <v>25</v>
      </c>
      <c r="B41" s="23" t="s">
        <v>54</v>
      </c>
      <c r="C41" s="64">
        <v>64</v>
      </c>
      <c r="D41" s="65">
        <v>180.6</v>
      </c>
      <c r="E41" s="65">
        <v>1.02</v>
      </c>
      <c r="F41" s="27">
        <f t="shared" si="10"/>
        <v>180.6</v>
      </c>
      <c r="G41" s="59">
        <f>Лист1!G41</f>
        <v>180.19</v>
      </c>
      <c r="H41" s="27">
        <f>Лист1!H41</f>
        <v>0.2623999999999978</v>
      </c>
      <c r="I41" s="27">
        <f>E41-H41</f>
        <v>0.75760000000000227</v>
      </c>
      <c r="J41" s="27">
        <f>Лист1!J41</f>
        <v>0.02</v>
      </c>
      <c r="K41" s="65">
        <f>J41</f>
        <v>0.02</v>
      </c>
      <c r="L41" s="28">
        <f t="shared" si="11"/>
        <v>74.274509803921802</v>
      </c>
      <c r="M41" s="154">
        <v>0.06</v>
      </c>
      <c r="N41" s="166"/>
      <c r="O41" s="166">
        <f t="shared" si="4"/>
        <v>-0.40999999999999659</v>
      </c>
      <c r="P41" s="140" t="s">
        <v>116</v>
      </c>
    </row>
    <row r="42" spans="1:16" s="140" customFormat="1" ht="14.1" customHeight="1" x14ac:dyDescent="0.25">
      <c r="A42" s="24"/>
      <c r="B42" s="35" t="s">
        <v>35</v>
      </c>
      <c r="C42" s="66"/>
      <c r="D42" s="37"/>
      <c r="E42" s="38">
        <f>SUM(E39:E41)</f>
        <v>4.04</v>
      </c>
      <c r="F42" s="38"/>
      <c r="G42" s="67"/>
      <c r="H42" s="38">
        <f>SUM(H39:H41)</f>
        <v>0.74709999999999555</v>
      </c>
      <c r="I42" s="38">
        <f>SUM(I39:I41)</f>
        <v>3.2929000000000044</v>
      </c>
      <c r="J42" s="38"/>
      <c r="K42" s="38"/>
      <c r="L42" s="180">
        <f>I42*100/E42</f>
        <v>81.507425742574355</v>
      </c>
      <c r="M42" s="157"/>
      <c r="N42" s="166"/>
      <c r="O42" s="166">
        <f t="shared" si="4"/>
        <v>0</v>
      </c>
    </row>
    <row r="43" spans="1:16" s="140" customFormat="1" ht="14.1" customHeight="1" x14ac:dyDescent="0.25">
      <c r="A43" s="24"/>
      <c r="B43" s="148" t="s">
        <v>55</v>
      </c>
      <c r="C43" s="53"/>
      <c r="D43" s="56"/>
      <c r="E43" s="56"/>
      <c r="F43" s="56"/>
      <c r="G43" s="72"/>
      <c r="H43" s="56"/>
      <c r="I43" s="56"/>
      <c r="J43" s="56"/>
      <c r="K43" s="46"/>
      <c r="L43" s="28"/>
      <c r="M43" s="154"/>
      <c r="N43" s="166"/>
      <c r="O43" s="166">
        <f t="shared" si="4"/>
        <v>0</v>
      </c>
    </row>
    <row r="44" spans="1:16" s="140" customFormat="1" ht="14.1" customHeight="1" x14ac:dyDescent="0.25">
      <c r="A44" s="24">
        <v>26</v>
      </c>
      <c r="B44" s="25" t="s">
        <v>56</v>
      </c>
      <c r="C44" s="26">
        <v>66.7</v>
      </c>
      <c r="D44" s="59">
        <v>182.5</v>
      </c>
      <c r="E44" s="59">
        <v>1.08</v>
      </c>
      <c r="F44" s="27">
        <f t="shared" ref="F44:F46" si="12">D44</f>
        <v>182.5</v>
      </c>
      <c r="G44" s="59">
        <f>Лист1!G44</f>
        <v>181.82</v>
      </c>
      <c r="H44" s="27">
        <f>Лист1!H44</f>
        <v>0.45356000000000452</v>
      </c>
      <c r="I44" s="27">
        <f>E44-H44</f>
        <v>0.62643999999999556</v>
      </c>
      <c r="J44" s="27">
        <f>Лист1!J44</f>
        <v>0.05</v>
      </c>
      <c r="K44" s="59">
        <f t="shared" ref="K44" si="13">J44</f>
        <v>0.05</v>
      </c>
      <c r="L44" s="28">
        <f t="shared" ref="L44:L46" si="14">I44*100/E44</f>
        <v>58.003703703703287</v>
      </c>
      <c r="M44" s="171">
        <v>0.04</v>
      </c>
      <c r="N44" s="166"/>
      <c r="O44" s="166">
        <f t="shared" si="4"/>
        <v>-0.68000000000000682</v>
      </c>
    </row>
    <row r="45" spans="1:16" s="140" customFormat="1" ht="14.1" customHeight="1" x14ac:dyDescent="0.25">
      <c r="A45" s="24">
        <v>27</v>
      </c>
      <c r="B45" s="62" t="s">
        <v>57</v>
      </c>
      <c r="C45" s="63">
        <v>62.8</v>
      </c>
      <c r="D45" s="27">
        <v>177</v>
      </c>
      <c r="E45" s="27">
        <v>1.41</v>
      </c>
      <c r="F45" s="27">
        <f t="shared" si="12"/>
        <v>177</v>
      </c>
      <c r="G45" s="59">
        <f>Лист1!G45</f>
        <v>176.38</v>
      </c>
      <c r="H45" s="27">
        <f>Лист1!H45</f>
        <v>0.38936000000000287</v>
      </c>
      <c r="I45" s="27">
        <f>E45-H45</f>
        <v>1.0206399999999971</v>
      </c>
      <c r="J45" s="27">
        <f>Лист1!J45</f>
        <v>0.05</v>
      </c>
      <c r="K45" s="59">
        <f>J45</f>
        <v>0.05</v>
      </c>
      <c r="L45" s="28">
        <f t="shared" si="14"/>
        <v>72.385815602836672</v>
      </c>
      <c r="M45" s="171">
        <v>0.05</v>
      </c>
      <c r="N45" s="166"/>
      <c r="O45" s="166">
        <f t="shared" si="4"/>
        <v>-0.62000000000000455</v>
      </c>
    </row>
    <row r="46" spans="1:16" s="140" customFormat="1" ht="14.1" customHeight="1" x14ac:dyDescent="0.25">
      <c r="A46" s="24">
        <v>28</v>
      </c>
      <c r="B46" s="30" t="s">
        <v>58</v>
      </c>
      <c r="C46" s="31">
        <v>56</v>
      </c>
      <c r="D46" s="65">
        <v>175.25</v>
      </c>
      <c r="E46" s="65">
        <v>1.17</v>
      </c>
      <c r="F46" s="27">
        <f t="shared" si="12"/>
        <v>175.25</v>
      </c>
      <c r="G46" s="59">
        <f>Лист1!G46</f>
        <v>174.95</v>
      </c>
      <c r="H46" s="27">
        <f>Лист1!H46</f>
        <v>0.16800000000000637</v>
      </c>
      <c r="I46" s="27">
        <f>E46-H46</f>
        <v>1.0019999999999936</v>
      </c>
      <c r="J46" s="27">
        <f>Лист1!J46</f>
        <v>0.1</v>
      </c>
      <c r="K46" s="59">
        <f>J46</f>
        <v>0.1</v>
      </c>
      <c r="L46" s="28">
        <f t="shared" si="14"/>
        <v>85.641025641025095</v>
      </c>
      <c r="M46" s="171">
        <v>0.06</v>
      </c>
      <c r="N46" s="166"/>
      <c r="O46" s="166">
        <f t="shared" si="4"/>
        <v>-0.30000000000001137</v>
      </c>
    </row>
    <row r="47" spans="1:16" s="140" customFormat="1" ht="14.1" customHeight="1" x14ac:dyDescent="0.25">
      <c r="A47" s="24"/>
      <c r="B47" s="35" t="s">
        <v>35</v>
      </c>
      <c r="C47" s="36"/>
      <c r="D47" s="27"/>
      <c r="E47" s="73">
        <f>SUM(E44:E46)</f>
        <v>3.66</v>
      </c>
      <c r="F47" s="74"/>
      <c r="G47" s="75" t="s">
        <v>59</v>
      </c>
      <c r="H47" s="73">
        <f>SUM(H44:H46)</f>
        <v>1.0109200000000138</v>
      </c>
      <c r="I47" s="73">
        <f>SUM(I44:I46)</f>
        <v>2.6490799999999863</v>
      </c>
      <c r="J47" s="38"/>
      <c r="K47" s="76"/>
      <c r="L47" s="180">
        <f>I47*100/E47</f>
        <v>72.379234972677224</v>
      </c>
      <c r="M47" s="77"/>
      <c r="N47" s="166"/>
      <c r="O47" s="166" t="e">
        <f t="shared" si="4"/>
        <v>#VALUE!</v>
      </c>
    </row>
    <row r="48" spans="1:16" s="140" customFormat="1" ht="14.1" customHeight="1" x14ac:dyDescent="0.25">
      <c r="A48" s="24"/>
      <c r="B48" s="146" t="s">
        <v>60</v>
      </c>
      <c r="C48" s="79"/>
      <c r="D48" s="56"/>
      <c r="E48" s="56"/>
      <c r="F48" s="56"/>
      <c r="G48" s="72"/>
      <c r="H48" s="56"/>
      <c r="I48" s="56"/>
      <c r="J48" s="56"/>
      <c r="K48" s="56"/>
      <c r="L48" s="57"/>
      <c r="M48" s="154"/>
      <c r="N48" s="166"/>
      <c r="O48" s="166">
        <f t="shared" si="4"/>
        <v>0</v>
      </c>
    </row>
    <row r="49" spans="1:15" s="140" customFormat="1" ht="14.1" customHeight="1" x14ac:dyDescent="0.25">
      <c r="A49" s="24">
        <v>29</v>
      </c>
      <c r="B49" s="144" t="s">
        <v>61</v>
      </c>
      <c r="C49" s="85">
        <v>77</v>
      </c>
      <c r="D49" s="85">
        <v>215.1</v>
      </c>
      <c r="E49" s="27">
        <v>0.91</v>
      </c>
      <c r="F49" s="27">
        <f t="shared" ref="F49:F53" si="15">D49</f>
        <v>215.1</v>
      </c>
      <c r="G49" s="81"/>
      <c r="H49" s="80"/>
      <c r="I49" s="80"/>
      <c r="J49" s="80"/>
      <c r="K49" s="80"/>
      <c r="L49" s="82"/>
      <c r="M49" s="154">
        <v>7.0000000000000007E-2</v>
      </c>
      <c r="N49" s="166"/>
      <c r="O49" s="166">
        <f t="shared" si="4"/>
        <v>-215.1</v>
      </c>
    </row>
    <row r="50" spans="1:15" s="140" customFormat="1" ht="14.1" customHeight="1" x14ac:dyDescent="0.25">
      <c r="A50" s="24">
        <v>29</v>
      </c>
      <c r="B50" s="83" t="s">
        <v>62</v>
      </c>
      <c r="C50" s="84">
        <v>184</v>
      </c>
      <c r="D50" s="85">
        <v>212.5</v>
      </c>
      <c r="E50" s="27">
        <v>2.4700000000000002</v>
      </c>
      <c r="F50" s="27">
        <f t="shared" si="15"/>
        <v>212.5</v>
      </c>
      <c r="G50" s="59">
        <f>Лист1!G50</f>
        <v>21.06</v>
      </c>
      <c r="H50" s="27">
        <f>Лист1!H50</f>
        <v>1.75</v>
      </c>
      <c r="I50" s="27">
        <f>E50-H50</f>
        <v>0.7200000000000002</v>
      </c>
      <c r="J50" s="27">
        <f>Лист1!J50</f>
        <v>0.1</v>
      </c>
      <c r="K50" s="27">
        <f t="shared" ref="K50:K52" si="16">J50</f>
        <v>0.1</v>
      </c>
      <c r="L50" s="28">
        <f t="shared" ref="L50:L60" si="17">I50*100/E50</f>
        <v>29.149797570850208</v>
      </c>
      <c r="M50" s="154">
        <v>0.1</v>
      </c>
      <c r="N50" s="166"/>
      <c r="O50" s="166">
        <f t="shared" si="4"/>
        <v>-191.44</v>
      </c>
    </row>
    <row r="51" spans="1:15" s="140" customFormat="1" ht="14.1" customHeight="1" x14ac:dyDescent="0.25">
      <c r="A51" s="24">
        <v>30</v>
      </c>
      <c r="B51" s="83" t="s">
        <v>63</v>
      </c>
      <c r="C51" s="86">
        <v>53</v>
      </c>
      <c r="D51" s="85">
        <v>195.5</v>
      </c>
      <c r="E51" s="27">
        <v>1.3</v>
      </c>
      <c r="F51" s="27">
        <f t="shared" si="15"/>
        <v>195.5</v>
      </c>
      <c r="G51" s="59">
        <f>Лист1!G51</f>
        <v>193.9</v>
      </c>
      <c r="H51" s="27">
        <f>Лист1!H51</f>
        <v>0.54</v>
      </c>
      <c r="I51" s="27">
        <f t="shared" ref="I51:I60" si="18">E51-H51</f>
        <v>0.76</v>
      </c>
      <c r="J51" s="27">
        <f>Лист1!J51</f>
        <v>1</v>
      </c>
      <c r="K51" s="27">
        <f>J51</f>
        <v>1</v>
      </c>
      <c r="L51" s="28">
        <f t="shared" si="17"/>
        <v>58.46153846153846</v>
      </c>
      <c r="M51" s="154">
        <v>0.15</v>
      </c>
      <c r="N51" s="166"/>
      <c r="O51" s="166">
        <f t="shared" si="4"/>
        <v>-1.5999999999999943</v>
      </c>
    </row>
    <row r="52" spans="1:15" s="140" customFormat="1" ht="14.1" customHeight="1" x14ac:dyDescent="0.25">
      <c r="A52" s="24">
        <v>31</v>
      </c>
      <c r="B52" s="83" t="s">
        <v>64</v>
      </c>
      <c r="C52" s="86">
        <v>159</v>
      </c>
      <c r="D52" s="85">
        <v>191.7</v>
      </c>
      <c r="E52" s="27">
        <v>1.74</v>
      </c>
      <c r="F52" s="27">
        <f t="shared" si="15"/>
        <v>191.7</v>
      </c>
      <c r="G52" s="59">
        <f>Лист1!G52</f>
        <v>191.71</v>
      </c>
      <c r="H52" s="27">
        <f>Лист1!H52</f>
        <v>-1.590000000003073E-2</v>
      </c>
      <c r="I52" s="27">
        <f t="shared" si="18"/>
        <v>1.7559000000000307</v>
      </c>
      <c r="J52" s="27">
        <f>Лист1!J52</f>
        <v>0.4</v>
      </c>
      <c r="K52" s="27">
        <f t="shared" si="16"/>
        <v>0.4</v>
      </c>
      <c r="L52" s="28">
        <f t="shared" si="17"/>
        <v>100.91379310345005</v>
      </c>
      <c r="M52" s="154">
        <v>0.15</v>
      </c>
      <c r="N52" s="166"/>
      <c r="O52" s="166">
        <f t="shared" si="4"/>
        <v>1.0000000000019327E-2</v>
      </c>
    </row>
    <row r="53" spans="1:15" s="140" customFormat="1" ht="14.1" customHeight="1" x14ac:dyDescent="0.25">
      <c r="A53" s="24">
        <v>32</v>
      </c>
      <c r="B53" s="83" t="s">
        <v>65</v>
      </c>
      <c r="C53" s="86">
        <v>353</v>
      </c>
      <c r="D53" s="85">
        <v>189.5</v>
      </c>
      <c r="E53" s="27">
        <v>1.93</v>
      </c>
      <c r="F53" s="27">
        <f t="shared" si="15"/>
        <v>189.5</v>
      </c>
      <c r="G53" s="59">
        <f>Лист1!G53</f>
        <v>189.2</v>
      </c>
      <c r="H53" s="27">
        <f>Лист1!H53</f>
        <v>0.52</v>
      </c>
      <c r="I53" s="27">
        <f t="shared" si="18"/>
        <v>1.41</v>
      </c>
      <c r="J53" s="27">
        <f>Лист1!J53</f>
        <v>0.25</v>
      </c>
      <c r="K53" s="27">
        <f>J53</f>
        <v>0.25</v>
      </c>
      <c r="L53" s="28">
        <f t="shared" si="17"/>
        <v>73.056994818652853</v>
      </c>
      <c r="M53" s="154">
        <v>0.2</v>
      </c>
      <c r="N53" s="166"/>
      <c r="O53" s="166">
        <f t="shared" si="4"/>
        <v>-0.30000000000001137</v>
      </c>
    </row>
    <row r="54" spans="1:15" s="140" customFormat="1" ht="14.1" customHeight="1" x14ac:dyDescent="0.25">
      <c r="A54" s="182">
        <v>1</v>
      </c>
      <c r="B54" s="183">
        <v>2</v>
      </c>
      <c r="C54" s="183">
        <v>3</v>
      </c>
      <c r="D54" s="183">
        <v>4</v>
      </c>
      <c r="E54" s="183">
        <v>5</v>
      </c>
      <c r="F54" s="183">
        <v>6</v>
      </c>
      <c r="G54" s="183">
        <v>7</v>
      </c>
      <c r="H54" s="183">
        <v>8</v>
      </c>
      <c r="I54" s="183">
        <v>9</v>
      </c>
      <c r="J54" s="183">
        <v>10</v>
      </c>
      <c r="K54" s="183">
        <v>11</v>
      </c>
      <c r="L54" s="183">
        <v>12</v>
      </c>
      <c r="M54" s="183">
        <v>13</v>
      </c>
      <c r="N54" s="166"/>
      <c r="O54" s="166">
        <f t="shared" si="4"/>
        <v>3</v>
      </c>
    </row>
    <row r="55" spans="1:15" s="140" customFormat="1" ht="14.1" customHeight="1" x14ac:dyDescent="0.25">
      <c r="A55" s="123">
        <v>33</v>
      </c>
      <c r="B55" s="168" t="s">
        <v>66</v>
      </c>
      <c r="C55" s="86">
        <v>55.5</v>
      </c>
      <c r="D55" s="85">
        <v>186</v>
      </c>
      <c r="E55" s="59">
        <v>1.07</v>
      </c>
      <c r="F55" s="27">
        <f t="shared" ref="F55:F60" si="19">D55</f>
        <v>186</v>
      </c>
      <c r="G55" s="59">
        <f>Лист1!G54</f>
        <v>185.29</v>
      </c>
      <c r="H55" s="59">
        <f>Лист1!H54</f>
        <v>0.36</v>
      </c>
      <c r="I55" s="59">
        <f t="shared" si="18"/>
        <v>0.71000000000000008</v>
      </c>
      <c r="J55" s="59">
        <f>Лист1!J54</f>
        <v>0.25</v>
      </c>
      <c r="K55" s="59">
        <f t="shared" ref="K55:K60" si="20">J55</f>
        <v>0.25</v>
      </c>
      <c r="L55" s="178">
        <f t="shared" si="17"/>
        <v>66.355140186915904</v>
      </c>
      <c r="M55" s="179">
        <v>0.25</v>
      </c>
      <c r="N55" s="166"/>
      <c r="O55" s="166">
        <f t="shared" si="4"/>
        <v>-0.71000000000000796</v>
      </c>
    </row>
    <row r="56" spans="1:15" s="140" customFormat="1" ht="14.1" customHeight="1" x14ac:dyDescent="0.25">
      <c r="A56" s="24">
        <v>34</v>
      </c>
      <c r="B56" s="83" t="s">
        <v>67</v>
      </c>
      <c r="C56" s="86">
        <v>90</v>
      </c>
      <c r="D56" s="85">
        <v>182.4</v>
      </c>
      <c r="E56" s="27">
        <v>1.47</v>
      </c>
      <c r="F56" s="27">
        <f t="shared" si="19"/>
        <v>182.4</v>
      </c>
      <c r="G56" s="27">
        <f>Лист1!G56</f>
        <v>182</v>
      </c>
      <c r="H56" s="27">
        <f>Лист1!H56</f>
        <v>0.56000000000000005</v>
      </c>
      <c r="I56" s="27">
        <f t="shared" si="18"/>
        <v>0.90999999999999992</v>
      </c>
      <c r="J56" s="27">
        <f>Лист1!J56</f>
        <v>0.25</v>
      </c>
      <c r="K56" s="27">
        <f>J56</f>
        <v>0.25</v>
      </c>
      <c r="L56" s="28">
        <f t="shared" si="17"/>
        <v>61.904761904761898</v>
      </c>
      <c r="M56" s="154">
        <v>0.3</v>
      </c>
      <c r="N56" s="166"/>
      <c r="O56" s="166">
        <f t="shared" si="4"/>
        <v>-0.40000000000000568</v>
      </c>
    </row>
    <row r="57" spans="1:15" s="140" customFormat="1" ht="14.1" customHeight="1" x14ac:dyDescent="0.25">
      <c r="A57" s="24">
        <v>35</v>
      </c>
      <c r="B57" s="25" t="s">
        <v>68</v>
      </c>
      <c r="C57" s="87">
        <v>58</v>
      </c>
      <c r="D57" s="59">
        <v>173</v>
      </c>
      <c r="E57" s="59">
        <v>1.1299999999999999</v>
      </c>
      <c r="F57" s="27">
        <f t="shared" si="19"/>
        <v>173</v>
      </c>
      <c r="G57" s="27">
        <f>Лист1!G57</f>
        <v>172.95</v>
      </c>
      <c r="H57" s="27">
        <f>Лист1!H57</f>
        <v>2.9000000000006593E-2</v>
      </c>
      <c r="I57" s="27">
        <f t="shared" si="18"/>
        <v>1.1009999999999933</v>
      </c>
      <c r="J57" s="27">
        <f>Лист1!J57</f>
        <v>0.01</v>
      </c>
      <c r="K57" s="27">
        <f>J57</f>
        <v>0.01</v>
      </c>
      <c r="L57" s="28">
        <f t="shared" si="17"/>
        <v>97.433628318583487</v>
      </c>
      <c r="M57" s="154">
        <v>0.35</v>
      </c>
      <c r="N57" s="166"/>
      <c r="O57" s="166">
        <f t="shared" si="4"/>
        <v>-5.0000000000011369E-2</v>
      </c>
    </row>
    <row r="58" spans="1:15" s="140" customFormat="1" ht="14.1" customHeight="1" x14ac:dyDescent="0.25">
      <c r="A58" s="24">
        <v>36</v>
      </c>
      <c r="B58" s="83" t="s">
        <v>69</v>
      </c>
      <c r="C58" s="29">
        <v>68</v>
      </c>
      <c r="D58" s="27">
        <v>169</v>
      </c>
      <c r="E58" s="27">
        <v>1.2</v>
      </c>
      <c r="F58" s="27">
        <f t="shared" si="19"/>
        <v>169</v>
      </c>
      <c r="G58" s="27">
        <f>Лист1!G58</f>
        <v>168.8</v>
      </c>
      <c r="H58" s="27">
        <f>Лист1!H58</f>
        <v>0.13599999999999227</v>
      </c>
      <c r="I58" s="27">
        <f t="shared" si="18"/>
        <v>1.0640000000000076</v>
      </c>
      <c r="J58" s="27">
        <f>Лист1!J58</f>
        <v>0.01</v>
      </c>
      <c r="K58" s="27">
        <f t="shared" si="20"/>
        <v>0.01</v>
      </c>
      <c r="L58" s="28">
        <f t="shared" si="17"/>
        <v>88.666666666667297</v>
      </c>
      <c r="M58" s="154">
        <v>0.4</v>
      </c>
      <c r="N58" s="166"/>
      <c r="O58" s="166">
        <f t="shared" si="4"/>
        <v>-0.19999999999998863</v>
      </c>
    </row>
    <row r="59" spans="1:15" s="140" customFormat="1" ht="14.1" customHeight="1" x14ac:dyDescent="0.25">
      <c r="A59" s="24">
        <v>37</v>
      </c>
      <c r="B59" s="151" t="s">
        <v>70</v>
      </c>
      <c r="C59" s="88">
        <v>102</v>
      </c>
      <c r="D59" s="27">
        <v>163</v>
      </c>
      <c r="E59" s="27">
        <v>2.5</v>
      </c>
      <c r="F59" s="27">
        <f t="shared" si="19"/>
        <v>163</v>
      </c>
      <c r="G59" s="27">
        <f>Лист1!G59</f>
        <v>162.84</v>
      </c>
      <c r="H59" s="27">
        <f>Лист1!H59</f>
        <v>0.16319999999999651</v>
      </c>
      <c r="I59" s="27">
        <f t="shared" si="18"/>
        <v>2.3368000000000033</v>
      </c>
      <c r="J59" s="27">
        <f>Лист1!J59</f>
        <v>0.01</v>
      </c>
      <c r="K59" s="27">
        <f t="shared" si="20"/>
        <v>0.01</v>
      </c>
      <c r="L59" s="28">
        <f t="shared" si="17"/>
        <v>93.472000000000122</v>
      </c>
      <c r="M59" s="154">
        <v>0.45</v>
      </c>
      <c r="N59" s="166"/>
      <c r="O59" s="166">
        <f t="shared" si="4"/>
        <v>-0.15999999999999659</v>
      </c>
    </row>
    <row r="60" spans="1:15" s="140" customFormat="1" ht="14.1" customHeight="1" x14ac:dyDescent="0.25">
      <c r="A60" s="24">
        <v>38</v>
      </c>
      <c r="B60" s="62" t="s">
        <v>71</v>
      </c>
      <c r="C60" s="63">
        <v>78</v>
      </c>
      <c r="D60" s="65">
        <v>160.1</v>
      </c>
      <c r="E60" s="65">
        <v>1.28</v>
      </c>
      <c r="F60" s="27">
        <f t="shared" si="19"/>
        <v>160.1</v>
      </c>
      <c r="G60" s="27">
        <f>Лист1!G60</f>
        <v>159.85</v>
      </c>
      <c r="H60" s="27">
        <f>Лист1!H60</f>
        <v>0.19500000000000001</v>
      </c>
      <c r="I60" s="27">
        <f t="shared" si="18"/>
        <v>1.085</v>
      </c>
      <c r="J60" s="27">
        <f>Лист1!J60</f>
        <v>0.02</v>
      </c>
      <c r="K60" s="65">
        <f t="shared" si="20"/>
        <v>0.02</v>
      </c>
      <c r="L60" s="28">
        <f t="shared" si="17"/>
        <v>84.765625</v>
      </c>
      <c r="M60" s="154">
        <v>0.5</v>
      </c>
      <c r="N60" s="166"/>
      <c r="O60" s="166">
        <f t="shared" si="4"/>
        <v>-0.25</v>
      </c>
    </row>
    <row r="61" spans="1:15" s="140" customFormat="1" ht="14.1" customHeight="1" x14ac:dyDescent="0.25">
      <c r="A61" s="24"/>
      <c r="B61" s="35" t="s">
        <v>35</v>
      </c>
      <c r="C61" s="89"/>
      <c r="D61" s="65"/>
      <c r="E61" s="38">
        <f>E49+E50+E51+E52+E53+E55+E56+E57+E58+E59+E60</f>
        <v>17.000000000000004</v>
      </c>
      <c r="F61" s="73"/>
      <c r="G61" s="67"/>
      <c r="H61" s="38">
        <f>H50+H51+H52+H53+H55+H56+H57+H58+H59+H60</f>
        <v>4.2372999999999648</v>
      </c>
      <c r="I61" s="38">
        <f>I50+I51+I52+I53+I55+I56+I57+I58+I59+I60</f>
        <v>11.852700000000034</v>
      </c>
      <c r="J61" s="38"/>
      <c r="K61" s="90"/>
      <c r="L61" s="180">
        <f>I61*100/E61</f>
        <v>69.721764705882535</v>
      </c>
      <c r="M61" s="158"/>
      <c r="N61" s="166"/>
      <c r="O61" s="166">
        <f t="shared" si="4"/>
        <v>0</v>
      </c>
    </row>
    <row r="62" spans="1:15" s="140" customFormat="1" ht="14.1" customHeight="1" x14ac:dyDescent="0.25">
      <c r="A62" s="24"/>
      <c r="B62" s="91" t="s">
        <v>72</v>
      </c>
      <c r="C62" s="92"/>
      <c r="D62" s="29"/>
      <c r="E62" s="56"/>
      <c r="F62" s="61"/>
      <c r="G62" s="93"/>
      <c r="H62" s="61"/>
      <c r="I62" s="61"/>
      <c r="J62" s="29"/>
      <c r="K62" s="29"/>
      <c r="L62" s="94"/>
      <c r="M62" s="159"/>
      <c r="N62" s="166"/>
      <c r="O62" s="166">
        <f t="shared" si="4"/>
        <v>0</v>
      </c>
    </row>
    <row r="63" spans="1:15" s="140" customFormat="1" ht="14.1" customHeight="1" x14ac:dyDescent="0.25">
      <c r="A63" s="24">
        <v>39</v>
      </c>
      <c r="B63" s="83" t="s">
        <v>73</v>
      </c>
      <c r="C63" s="34">
        <v>73.430000000000007</v>
      </c>
      <c r="D63" s="46">
        <v>217.9</v>
      </c>
      <c r="E63" s="27">
        <v>1.1200000000000001</v>
      </c>
      <c r="F63" s="27">
        <f t="shared" ref="F63:F69" si="21">D63</f>
        <v>217.9</v>
      </c>
      <c r="G63" s="27">
        <f>Лист1!G63</f>
        <v>217.56</v>
      </c>
      <c r="H63" s="27">
        <f>Лист1!H63</f>
        <v>0.24</v>
      </c>
      <c r="I63" s="27">
        <f>E63-H63</f>
        <v>0.88000000000000012</v>
      </c>
      <c r="J63" s="27">
        <f>Лист1!J63</f>
        <v>0.05</v>
      </c>
      <c r="K63" s="27">
        <f>J63</f>
        <v>0.05</v>
      </c>
      <c r="L63" s="28">
        <f t="shared" ref="L63:L68" si="22">I63*100/E63</f>
        <v>78.571428571428584</v>
      </c>
      <c r="M63" s="154">
        <v>0.01</v>
      </c>
      <c r="N63" s="166"/>
      <c r="O63" s="166">
        <f t="shared" si="4"/>
        <v>-0.34000000000000341</v>
      </c>
    </row>
    <row r="64" spans="1:15" s="140" customFormat="1" ht="14.1" customHeight="1" x14ac:dyDescent="0.25">
      <c r="A64" s="24">
        <v>40</v>
      </c>
      <c r="B64" s="83" t="s">
        <v>74</v>
      </c>
      <c r="C64" s="34">
        <v>158</v>
      </c>
      <c r="D64" s="46">
        <v>211.5</v>
      </c>
      <c r="E64" s="27">
        <v>2.21</v>
      </c>
      <c r="F64" s="27">
        <f t="shared" si="21"/>
        <v>211.5</v>
      </c>
      <c r="G64" s="27">
        <f>Лист1!G64</f>
        <v>211.1</v>
      </c>
      <c r="H64" s="27">
        <f>Лист1!H64</f>
        <v>0.37</v>
      </c>
      <c r="I64" s="27">
        <f>E64-H64</f>
        <v>1.8399999999999999</v>
      </c>
      <c r="J64" s="27">
        <f>Лист1!J64</f>
        <v>0.06</v>
      </c>
      <c r="K64" s="27">
        <f>J64</f>
        <v>0.06</v>
      </c>
      <c r="L64" s="28">
        <f t="shared" si="22"/>
        <v>83.257918552036202</v>
      </c>
      <c r="M64" s="154">
        <v>0.04</v>
      </c>
      <c r="N64" s="166"/>
      <c r="O64" s="166">
        <f t="shared" si="4"/>
        <v>-0.40000000000000568</v>
      </c>
    </row>
    <row r="65" spans="1:15" s="140" customFormat="1" ht="14.1" customHeight="1" x14ac:dyDescent="0.25">
      <c r="A65" s="24">
        <v>41</v>
      </c>
      <c r="B65" s="83" t="s">
        <v>75</v>
      </c>
      <c r="C65" s="34">
        <v>156.4</v>
      </c>
      <c r="D65" s="46">
        <v>189.2</v>
      </c>
      <c r="E65" s="27">
        <v>1.58</v>
      </c>
      <c r="F65" s="27">
        <f t="shared" si="21"/>
        <v>189.2</v>
      </c>
      <c r="G65" s="27">
        <f>Лист1!G65</f>
        <v>188.8</v>
      </c>
      <c r="H65" s="27">
        <f>Лист1!H65</f>
        <v>0.41</v>
      </c>
      <c r="I65" s="27">
        <f>E65-H65</f>
        <v>1.1700000000000002</v>
      </c>
      <c r="J65" s="27">
        <f>Лист1!J65</f>
        <v>7.0000000000000007E-2</v>
      </c>
      <c r="K65" s="27">
        <f>J65</f>
        <v>7.0000000000000007E-2</v>
      </c>
      <c r="L65" s="28">
        <f t="shared" si="22"/>
        <v>74.050632911392412</v>
      </c>
      <c r="M65" s="154">
        <v>0.06</v>
      </c>
      <c r="N65" s="166"/>
      <c r="O65" s="166">
        <f t="shared" si="4"/>
        <v>-0.39999999999997726</v>
      </c>
    </row>
    <row r="66" spans="1:15" s="140" customFormat="1" ht="14.1" customHeight="1" x14ac:dyDescent="0.25">
      <c r="A66" s="24">
        <v>42</v>
      </c>
      <c r="B66" s="83" t="s">
        <v>76</v>
      </c>
      <c r="C66" s="34">
        <v>109.5</v>
      </c>
      <c r="D66" s="46">
        <v>184.5</v>
      </c>
      <c r="E66" s="27">
        <v>1.43</v>
      </c>
      <c r="F66" s="27">
        <f t="shared" si="21"/>
        <v>184.5</v>
      </c>
      <c r="G66" s="27">
        <f>Лист1!G66</f>
        <v>184.1</v>
      </c>
      <c r="H66" s="27">
        <f>Лист1!H66</f>
        <v>0.36</v>
      </c>
      <c r="I66" s="27">
        <f>E66-H66</f>
        <v>1.0699999999999998</v>
      </c>
      <c r="J66" s="27">
        <f>Лист1!J66</f>
        <v>0.05</v>
      </c>
      <c r="K66" s="27">
        <f>J66</f>
        <v>0.05</v>
      </c>
      <c r="L66" s="28">
        <f t="shared" si="22"/>
        <v>74.825174825174813</v>
      </c>
      <c r="M66" s="154">
        <v>7.0000000000000007E-2</v>
      </c>
      <c r="N66" s="166"/>
      <c r="O66" s="166">
        <f t="shared" si="4"/>
        <v>-0.40000000000000568</v>
      </c>
    </row>
    <row r="67" spans="1:15" s="140" customFormat="1" ht="14.1" customHeight="1" x14ac:dyDescent="0.25">
      <c r="A67" s="24">
        <v>43</v>
      </c>
      <c r="B67" s="168" t="s">
        <v>77</v>
      </c>
      <c r="C67" s="87">
        <v>105</v>
      </c>
      <c r="D67" s="27">
        <v>182.6</v>
      </c>
      <c r="E67" s="27">
        <v>1.7</v>
      </c>
      <c r="F67" s="27">
        <f t="shared" si="21"/>
        <v>182.6</v>
      </c>
      <c r="G67" s="27" t="s">
        <v>41</v>
      </c>
      <c r="H67" s="27" t="s">
        <v>41</v>
      </c>
      <c r="I67" s="27" t="s">
        <v>41</v>
      </c>
      <c r="J67" s="27" t="s">
        <v>41</v>
      </c>
      <c r="K67" s="27" t="s">
        <v>41</v>
      </c>
      <c r="L67" s="28" t="s">
        <v>41</v>
      </c>
      <c r="M67" s="154">
        <v>0.08</v>
      </c>
      <c r="N67" s="166"/>
      <c r="O67" s="166" t="e">
        <f t="shared" si="4"/>
        <v>#VALUE!</v>
      </c>
    </row>
    <row r="68" spans="1:15" s="140" customFormat="1" ht="14.1" customHeight="1" x14ac:dyDescent="0.25">
      <c r="A68" s="24">
        <v>44</v>
      </c>
      <c r="B68" s="22" t="s">
        <v>78</v>
      </c>
      <c r="C68" s="29">
        <v>124.8</v>
      </c>
      <c r="D68" s="27">
        <v>97.97</v>
      </c>
      <c r="E68" s="27">
        <v>2.5</v>
      </c>
      <c r="F68" s="27">
        <f t="shared" si="21"/>
        <v>97.97</v>
      </c>
      <c r="G68" s="27">
        <f>Лист1!G68</f>
        <v>97.89</v>
      </c>
      <c r="H68" s="27">
        <f>Лист1!H68</f>
        <v>9.9839999999997875E-2</v>
      </c>
      <c r="I68" s="27">
        <f>E68-H68</f>
        <v>2.4001600000000023</v>
      </c>
      <c r="J68" s="27">
        <f>Лист1!J68</f>
        <v>0.15</v>
      </c>
      <c r="K68" s="27">
        <f>J68</f>
        <v>0.15</v>
      </c>
      <c r="L68" s="28">
        <f t="shared" si="22"/>
        <v>96.006400000000085</v>
      </c>
      <c r="M68" s="154">
        <v>0.15</v>
      </c>
      <c r="N68" s="166"/>
      <c r="O68" s="166">
        <f t="shared" si="4"/>
        <v>-7.9999999999998295E-2</v>
      </c>
    </row>
    <row r="69" spans="1:15" s="140" customFormat="1" ht="14.1" customHeight="1" x14ac:dyDescent="0.25">
      <c r="A69" s="24">
        <v>45</v>
      </c>
      <c r="B69" s="168" t="s">
        <v>79</v>
      </c>
      <c r="C69" s="26">
        <v>178.8</v>
      </c>
      <c r="D69" s="59">
        <v>161.46</v>
      </c>
      <c r="E69" s="59">
        <v>2.6</v>
      </c>
      <c r="F69" s="27">
        <f t="shared" si="21"/>
        <v>161.46</v>
      </c>
      <c r="G69" s="27">
        <f>Лист1!G69</f>
        <v>160.59</v>
      </c>
      <c r="H69" s="27">
        <f>Лист1!H69</f>
        <v>0.87000000000000455</v>
      </c>
      <c r="I69" s="27">
        <f>E69-H69</f>
        <v>1.7299999999999955</v>
      </c>
      <c r="J69" s="27">
        <f>Лист1!J69</f>
        <v>0</v>
      </c>
      <c r="K69" s="27">
        <f t="shared" ref="K69" si="23">J69</f>
        <v>0</v>
      </c>
      <c r="L69" s="28">
        <f>I69*100/E69</f>
        <v>66.538461538461362</v>
      </c>
      <c r="M69" s="154">
        <v>0.16</v>
      </c>
      <c r="N69" s="166"/>
      <c r="O69" s="166">
        <f t="shared" si="4"/>
        <v>-0.87000000000000455</v>
      </c>
    </row>
    <row r="70" spans="1:15" s="140" customFormat="1" ht="14.1" customHeight="1" x14ac:dyDescent="0.25">
      <c r="A70" s="24"/>
      <c r="B70" s="35" t="s">
        <v>35</v>
      </c>
      <c r="C70" s="95"/>
      <c r="D70" s="96"/>
      <c r="E70" s="97">
        <f>E63+E64+E65+E66+E67+E68+E69</f>
        <v>13.139999999999999</v>
      </c>
      <c r="F70" s="97"/>
      <c r="G70" s="98"/>
      <c r="H70" s="38">
        <f>H63+H64+H65+H66+H68+H69</f>
        <v>2.3498400000000021</v>
      </c>
      <c r="I70" s="38">
        <f>I63+I64+I65+I66+I68+I69</f>
        <v>9.0901599999999974</v>
      </c>
      <c r="J70" s="38"/>
      <c r="K70" s="38"/>
      <c r="L70" s="180">
        <f>I70*100/E70</f>
        <v>69.17929984779299</v>
      </c>
      <c r="M70" s="157"/>
      <c r="N70" s="166"/>
      <c r="O70" s="166">
        <f t="shared" si="4"/>
        <v>0</v>
      </c>
    </row>
    <row r="71" spans="1:15" s="140" customFormat="1" ht="14.1" customHeight="1" x14ac:dyDescent="0.25">
      <c r="A71" s="24"/>
      <c r="B71" s="78" t="s">
        <v>80</v>
      </c>
      <c r="C71" s="41"/>
      <c r="D71" s="99"/>
      <c r="E71" s="100"/>
      <c r="F71" s="99"/>
      <c r="G71" s="101"/>
      <c r="H71" s="99"/>
      <c r="I71" s="99"/>
      <c r="J71" s="65"/>
      <c r="K71" s="99"/>
      <c r="L71" s="102"/>
      <c r="M71" s="99"/>
      <c r="N71" s="166"/>
      <c r="O71" s="166">
        <f t="shared" si="4"/>
        <v>0</v>
      </c>
    </row>
    <row r="72" spans="1:15" s="140" customFormat="1" ht="14.1" customHeight="1" x14ac:dyDescent="0.25">
      <c r="A72" s="24">
        <v>46</v>
      </c>
      <c r="B72" s="32" t="s">
        <v>81</v>
      </c>
      <c r="C72" s="103">
        <v>78</v>
      </c>
      <c r="D72" s="104">
        <v>174.5</v>
      </c>
      <c r="E72" s="105">
        <v>1.1000000000000001</v>
      </c>
      <c r="F72" s="27">
        <f t="shared" ref="F72:F82" si="24">D72</f>
        <v>174.5</v>
      </c>
      <c r="G72" s="27">
        <v>174.16</v>
      </c>
      <c r="H72" s="27">
        <v>0.27</v>
      </c>
      <c r="I72" s="27">
        <f t="shared" ref="I72:I82" si="25">E72-H72</f>
        <v>0.83000000000000007</v>
      </c>
      <c r="J72" s="27">
        <v>1.4999999999999999E-2</v>
      </c>
      <c r="K72" s="27">
        <v>0</v>
      </c>
      <c r="L72" s="28">
        <v>76</v>
      </c>
      <c r="M72" s="27">
        <v>0.02</v>
      </c>
      <c r="N72" s="166"/>
      <c r="O72" s="166">
        <f t="shared" si="4"/>
        <v>-0.34000000000000341</v>
      </c>
    </row>
    <row r="73" spans="1:15" s="140" customFormat="1" ht="14.1" customHeight="1" x14ac:dyDescent="0.25">
      <c r="A73" s="24">
        <v>47</v>
      </c>
      <c r="B73" s="32" t="s">
        <v>82</v>
      </c>
      <c r="C73" s="34">
        <v>220</v>
      </c>
      <c r="D73" s="46">
        <v>168.8</v>
      </c>
      <c r="E73" s="27">
        <v>4.8</v>
      </c>
      <c r="F73" s="27">
        <f t="shared" si="24"/>
        <v>168.8</v>
      </c>
      <c r="G73" s="27">
        <f>Лист1!G73</f>
        <v>168.3</v>
      </c>
      <c r="H73" s="27">
        <f>Лист1!H73</f>
        <v>1.1000000000000001</v>
      </c>
      <c r="I73" s="27">
        <f t="shared" si="25"/>
        <v>3.6999999999999997</v>
      </c>
      <c r="J73" s="27">
        <f>Лист1!J73</f>
        <v>0</v>
      </c>
      <c r="K73" s="27">
        <f>J73</f>
        <v>0</v>
      </c>
      <c r="L73" s="28">
        <f t="shared" ref="L73:L82" si="26">I73*100/E73</f>
        <v>77.083333333333343</v>
      </c>
      <c r="M73" s="154">
        <v>7.0000000000000007E-2</v>
      </c>
      <c r="N73" s="166"/>
      <c r="O73" s="166">
        <f t="shared" si="4"/>
        <v>-0.5</v>
      </c>
    </row>
    <row r="74" spans="1:15" s="140" customFormat="1" ht="14.1" customHeight="1" x14ac:dyDescent="0.25">
      <c r="A74" s="24">
        <v>48</v>
      </c>
      <c r="B74" s="62" t="s">
        <v>83</v>
      </c>
      <c r="C74" s="63">
        <v>92</v>
      </c>
      <c r="D74" s="65">
        <v>159</v>
      </c>
      <c r="E74" s="106">
        <v>1.28</v>
      </c>
      <c r="F74" s="27">
        <f t="shared" si="24"/>
        <v>159</v>
      </c>
      <c r="G74" s="27">
        <f>Лист1!G74</f>
        <v>158.53</v>
      </c>
      <c r="H74" s="27">
        <f>Лист1!H74</f>
        <v>0.43239999999999901</v>
      </c>
      <c r="I74" s="27">
        <f t="shared" si="25"/>
        <v>0.84760000000000102</v>
      </c>
      <c r="J74" s="27">
        <f>Лист1!J74</f>
        <v>0.06</v>
      </c>
      <c r="K74" s="142">
        <v>0.06</v>
      </c>
      <c r="L74" s="28">
        <f t="shared" si="26"/>
        <v>66.218750000000085</v>
      </c>
      <c r="M74" s="154">
        <v>0.1</v>
      </c>
      <c r="N74" s="166"/>
      <c r="O74" s="166">
        <f t="shared" si="4"/>
        <v>-0.46999999999999886</v>
      </c>
    </row>
    <row r="75" spans="1:15" s="140" customFormat="1" ht="14.1" customHeight="1" x14ac:dyDescent="0.25">
      <c r="A75" s="24">
        <v>49</v>
      </c>
      <c r="B75" s="22" t="s">
        <v>84</v>
      </c>
      <c r="C75" s="29">
        <v>62</v>
      </c>
      <c r="D75" s="27">
        <v>158.30000000000001</v>
      </c>
      <c r="E75" s="56">
        <v>1.02</v>
      </c>
      <c r="F75" s="27">
        <f t="shared" si="24"/>
        <v>158.30000000000001</v>
      </c>
      <c r="G75" s="27">
        <f>Лист1!G75</f>
        <v>157.51</v>
      </c>
      <c r="H75" s="27">
        <f>Лист1!H75</f>
        <v>0.48980000000001267</v>
      </c>
      <c r="I75" s="27">
        <f t="shared" si="25"/>
        <v>0.53019999999998735</v>
      </c>
      <c r="J75" s="27">
        <f>Лист1!J75</f>
        <v>7.0000000000000007E-2</v>
      </c>
      <c r="K75" s="142">
        <v>7.0000000000000007E-2</v>
      </c>
      <c r="L75" s="28">
        <f t="shared" si="26"/>
        <v>51.980392156861498</v>
      </c>
      <c r="M75" s="154">
        <v>0.1</v>
      </c>
      <c r="N75" s="166"/>
      <c r="O75" s="166">
        <f t="shared" si="4"/>
        <v>-0.79000000000002046</v>
      </c>
    </row>
    <row r="76" spans="1:15" s="140" customFormat="1" ht="14.1" customHeight="1" x14ac:dyDescent="0.25">
      <c r="A76" s="24">
        <v>50</v>
      </c>
      <c r="B76" s="25" t="s">
        <v>85</v>
      </c>
      <c r="C76" s="26">
        <v>96</v>
      </c>
      <c r="D76" s="59">
        <v>156.5</v>
      </c>
      <c r="E76" s="69">
        <v>1.36</v>
      </c>
      <c r="F76" s="27">
        <f t="shared" si="24"/>
        <v>156.5</v>
      </c>
      <c r="G76" s="27">
        <f>Лист1!G76</f>
        <v>155.69999999999999</v>
      </c>
      <c r="H76" s="27">
        <f>Лист1!H76</f>
        <v>0.7680000000000109</v>
      </c>
      <c r="I76" s="27">
        <f t="shared" si="25"/>
        <v>0.5919999999999892</v>
      </c>
      <c r="J76" s="27">
        <f>Лист1!J76</f>
        <v>0.09</v>
      </c>
      <c r="K76" s="142">
        <v>0.09</v>
      </c>
      <c r="L76" s="28">
        <f t="shared" si="26"/>
        <v>43.529411764705088</v>
      </c>
      <c r="M76" s="154">
        <v>0.11</v>
      </c>
      <c r="N76" s="166"/>
      <c r="O76" s="166">
        <f t="shared" ref="O76:O105" si="27">G76-D76</f>
        <v>-0.80000000000001137</v>
      </c>
    </row>
    <row r="77" spans="1:15" s="140" customFormat="1" ht="14.1" customHeight="1" x14ac:dyDescent="0.25">
      <c r="A77" s="24">
        <v>51</v>
      </c>
      <c r="B77" s="25" t="s">
        <v>86</v>
      </c>
      <c r="C77" s="26">
        <v>66</v>
      </c>
      <c r="D77" s="59">
        <v>156.19999999999999</v>
      </c>
      <c r="E77" s="69">
        <v>1</v>
      </c>
      <c r="F77" s="27">
        <f t="shared" si="24"/>
        <v>156.19999999999999</v>
      </c>
      <c r="G77" s="27">
        <f>Лист1!G77</f>
        <v>155.94999999999999</v>
      </c>
      <c r="H77" s="27">
        <f>Лист1!H77</f>
        <v>0.16500000000000001</v>
      </c>
      <c r="I77" s="27">
        <f t="shared" si="25"/>
        <v>0.83499999999999996</v>
      </c>
      <c r="J77" s="27">
        <f>Лист1!J77</f>
        <v>0.09</v>
      </c>
      <c r="K77" s="142">
        <v>0.09</v>
      </c>
      <c r="L77" s="28">
        <f t="shared" si="26"/>
        <v>83.5</v>
      </c>
      <c r="M77" s="154">
        <v>0.11</v>
      </c>
      <c r="N77" s="166"/>
      <c r="O77" s="166">
        <f t="shared" si="27"/>
        <v>-0.25</v>
      </c>
    </row>
    <row r="78" spans="1:15" s="140" customFormat="1" ht="14.1" customHeight="1" x14ac:dyDescent="0.25">
      <c r="A78" s="24">
        <v>52</v>
      </c>
      <c r="B78" s="22" t="s">
        <v>87</v>
      </c>
      <c r="C78" s="29">
        <v>92</v>
      </c>
      <c r="D78" s="27">
        <v>155.69999999999999</v>
      </c>
      <c r="E78" s="56">
        <v>1.21</v>
      </c>
      <c r="F78" s="27">
        <f t="shared" si="24"/>
        <v>155.69999999999999</v>
      </c>
      <c r="G78" s="27">
        <f>Лист1!G78</f>
        <v>155</v>
      </c>
      <c r="H78" s="27">
        <f>Лист1!H78</f>
        <v>0.64399999999998947</v>
      </c>
      <c r="I78" s="27">
        <f t="shared" si="25"/>
        <v>0.56600000000001049</v>
      </c>
      <c r="J78" s="27">
        <f>Лист1!J78</f>
        <v>0.01</v>
      </c>
      <c r="K78" s="142">
        <v>0.01</v>
      </c>
      <c r="L78" s="28">
        <f t="shared" si="26"/>
        <v>46.7768595041331</v>
      </c>
      <c r="M78" s="154">
        <v>0.12</v>
      </c>
      <c r="N78" s="166"/>
      <c r="O78" s="166">
        <f t="shared" si="27"/>
        <v>-0.69999999999998863</v>
      </c>
    </row>
    <row r="79" spans="1:15" s="140" customFormat="1" ht="14.1" customHeight="1" x14ac:dyDescent="0.25">
      <c r="A79" s="24">
        <v>53</v>
      </c>
      <c r="B79" s="22" t="s">
        <v>88</v>
      </c>
      <c r="C79" s="29">
        <v>58</v>
      </c>
      <c r="D79" s="27">
        <v>154.19999999999999</v>
      </c>
      <c r="E79" s="27">
        <v>1.02</v>
      </c>
      <c r="F79" s="27">
        <f t="shared" si="24"/>
        <v>154.19999999999999</v>
      </c>
      <c r="G79" s="27">
        <f>Лист1!G79</f>
        <v>154.18</v>
      </c>
      <c r="H79" s="27">
        <f>Лист1!H79</f>
        <v>1.159999999998945E-2</v>
      </c>
      <c r="I79" s="27">
        <f t="shared" si="25"/>
        <v>1.0084000000000106</v>
      </c>
      <c r="J79" s="27">
        <f>Лист1!J79</f>
        <v>0.11</v>
      </c>
      <c r="K79" s="142">
        <v>0.11</v>
      </c>
      <c r="L79" s="28">
        <f t="shared" si="26"/>
        <v>98.86274509804025</v>
      </c>
      <c r="M79" s="154">
        <v>0.13</v>
      </c>
      <c r="N79" s="166"/>
      <c r="O79" s="166">
        <f t="shared" si="27"/>
        <v>-1.999999999998181E-2</v>
      </c>
    </row>
    <row r="80" spans="1:15" s="140" customFormat="1" ht="14.1" customHeight="1" x14ac:dyDescent="0.25">
      <c r="A80" s="24">
        <v>54</v>
      </c>
      <c r="B80" s="23" t="s">
        <v>89</v>
      </c>
      <c r="C80" s="88">
        <v>153</v>
      </c>
      <c r="D80" s="27">
        <v>158.80000000000001</v>
      </c>
      <c r="E80" s="56">
        <v>3.64</v>
      </c>
      <c r="F80" s="27">
        <f t="shared" si="24"/>
        <v>158.80000000000001</v>
      </c>
      <c r="G80" s="27">
        <f>Лист1!G80</f>
        <v>158.59</v>
      </c>
      <c r="H80" s="27">
        <f>Лист1!H80</f>
        <v>0.32130000000001219</v>
      </c>
      <c r="I80" s="27">
        <f t="shared" si="25"/>
        <v>3.3186999999999878</v>
      </c>
      <c r="J80" s="27">
        <f>Лист1!J80</f>
        <v>8.9999999999999993E-3</v>
      </c>
      <c r="K80" s="27">
        <v>0.01</v>
      </c>
      <c r="L80" s="28">
        <f t="shared" si="26"/>
        <v>91.173076923076579</v>
      </c>
      <c r="M80" s="154">
        <v>0.09</v>
      </c>
      <c r="N80" s="166"/>
      <c r="O80" s="166">
        <f t="shared" si="27"/>
        <v>-0.21000000000000796</v>
      </c>
    </row>
    <row r="81" spans="1:15" s="140" customFormat="1" ht="14.1" customHeight="1" x14ac:dyDescent="0.25">
      <c r="A81" s="24">
        <v>55</v>
      </c>
      <c r="B81" s="23" t="s">
        <v>90</v>
      </c>
      <c r="C81" s="88">
        <v>69</v>
      </c>
      <c r="D81" s="27">
        <v>159</v>
      </c>
      <c r="E81" s="56">
        <v>1.02</v>
      </c>
      <c r="F81" s="27">
        <f t="shared" si="24"/>
        <v>159</v>
      </c>
      <c r="G81" s="27">
        <f>Лист1!G81</f>
        <v>158.75</v>
      </c>
      <c r="H81" s="27">
        <f>Лист1!H81</f>
        <v>0.17249999999999999</v>
      </c>
      <c r="I81" s="27">
        <f t="shared" si="25"/>
        <v>0.84750000000000003</v>
      </c>
      <c r="J81" s="27">
        <f>Лист1!J81</f>
        <v>1.2E-2</v>
      </c>
      <c r="K81" s="27">
        <v>1.2E-2</v>
      </c>
      <c r="L81" s="28">
        <f t="shared" si="26"/>
        <v>83.088235294117652</v>
      </c>
      <c r="M81" s="154">
        <v>0.08</v>
      </c>
      <c r="N81" s="166"/>
      <c r="O81" s="166">
        <f t="shared" si="27"/>
        <v>-0.25</v>
      </c>
    </row>
    <row r="82" spans="1:15" s="140" customFormat="1" ht="14.1" customHeight="1" x14ac:dyDescent="0.25">
      <c r="A82" s="24">
        <v>56</v>
      </c>
      <c r="B82" s="23" t="s">
        <v>91</v>
      </c>
      <c r="C82" s="88">
        <v>62</v>
      </c>
      <c r="D82" s="27">
        <v>160.5</v>
      </c>
      <c r="E82" s="56">
        <v>1.37</v>
      </c>
      <c r="F82" s="27">
        <f t="shared" si="24"/>
        <v>160.5</v>
      </c>
      <c r="G82" s="27">
        <f>Лист1!G82</f>
        <v>160.25</v>
      </c>
      <c r="H82" s="27">
        <f>Лист1!H82</f>
        <v>0.155</v>
      </c>
      <c r="I82" s="27">
        <f t="shared" si="25"/>
        <v>1.2150000000000001</v>
      </c>
      <c r="J82" s="27">
        <f>Лист1!J82</f>
        <v>1.6E-2</v>
      </c>
      <c r="K82" s="27">
        <v>1.6E-2</v>
      </c>
      <c r="L82" s="28">
        <f t="shared" si="26"/>
        <v>88.686131386861319</v>
      </c>
      <c r="M82" s="154">
        <v>0.08</v>
      </c>
      <c r="N82" s="166"/>
      <c r="O82" s="166">
        <f t="shared" si="27"/>
        <v>-0.25</v>
      </c>
    </row>
    <row r="83" spans="1:15" s="140" customFormat="1" ht="14.1" customHeight="1" x14ac:dyDescent="0.25">
      <c r="A83" s="24"/>
      <c r="B83" s="35" t="s">
        <v>35</v>
      </c>
      <c r="C83" s="66"/>
      <c r="D83" s="37"/>
      <c r="E83" s="107">
        <f>SUM(E73:E82)</f>
        <v>17.72</v>
      </c>
      <c r="F83" s="38"/>
      <c r="G83" s="108"/>
      <c r="H83" s="38">
        <f>SUM(H73:H82)</f>
        <v>4.259600000000014</v>
      </c>
      <c r="I83" s="38">
        <f>SUM(I73:I82)</f>
        <v>13.460399999999986</v>
      </c>
      <c r="J83" s="109"/>
      <c r="K83" s="74"/>
      <c r="L83" s="180">
        <f>I83*100/E83</f>
        <v>75.961625282166963</v>
      </c>
      <c r="M83" s="157"/>
      <c r="N83" s="166"/>
      <c r="O83" s="166">
        <f t="shared" si="27"/>
        <v>0</v>
      </c>
    </row>
    <row r="84" spans="1:15" s="140" customFormat="1" ht="14.1" customHeight="1" x14ac:dyDescent="0.25">
      <c r="A84" s="24"/>
      <c r="B84" s="174" t="s">
        <v>92</v>
      </c>
      <c r="C84" s="53"/>
      <c r="D84" s="56"/>
      <c r="E84" s="110"/>
      <c r="F84" s="110"/>
      <c r="G84" s="111"/>
      <c r="H84" s="110"/>
      <c r="I84" s="110"/>
      <c r="J84" s="110"/>
      <c r="K84" s="110"/>
      <c r="L84" s="112"/>
      <c r="M84" s="113"/>
      <c r="N84" s="166"/>
      <c r="O84" s="166">
        <f t="shared" si="27"/>
        <v>0</v>
      </c>
    </row>
    <row r="85" spans="1:15" s="140" customFormat="1" ht="14.1" customHeight="1" x14ac:dyDescent="0.25">
      <c r="A85" s="24">
        <v>57</v>
      </c>
      <c r="B85" s="22" t="s">
        <v>93</v>
      </c>
      <c r="C85" s="29">
        <v>54.1</v>
      </c>
      <c r="D85" s="48">
        <v>152.5</v>
      </c>
      <c r="E85" s="48">
        <v>1.42</v>
      </c>
      <c r="F85" s="27">
        <f>D85</f>
        <v>152.5</v>
      </c>
      <c r="G85" s="27">
        <f>Лист1!G85</f>
        <v>150.33000000000001</v>
      </c>
      <c r="H85" s="27">
        <f>Лист1!H85</f>
        <v>1.1739699999999933</v>
      </c>
      <c r="I85" s="27">
        <f>E85-H85</f>
        <v>0.24603000000000663</v>
      </c>
      <c r="J85" s="48">
        <f>Лист1!J85</f>
        <v>0</v>
      </c>
      <c r="K85" s="48">
        <f t="shared" ref="K85" si="28">J85</f>
        <v>0</v>
      </c>
      <c r="L85" s="28">
        <f>I85*100/E85</f>
        <v>17.326056338028636</v>
      </c>
      <c r="M85" s="159">
        <v>0.05</v>
      </c>
      <c r="N85" s="166"/>
      <c r="O85" s="166">
        <f t="shared" si="27"/>
        <v>-2.1699999999999875</v>
      </c>
    </row>
    <row r="86" spans="1:15" s="140" customFormat="1" ht="14.1" customHeight="1" x14ac:dyDescent="0.25">
      <c r="A86" s="24"/>
      <c r="B86" s="115" t="s">
        <v>94</v>
      </c>
      <c r="C86" s="116"/>
      <c r="D86" s="26"/>
      <c r="E86" s="26"/>
      <c r="F86" s="26"/>
      <c r="G86" s="117"/>
      <c r="H86" s="48"/>
      <c r="I86" s="27"/>
      <c r="J86" s="48"/>
      <c r="K86" s="26"/>
      <c r="L86" s="114"/>
      <c r="M86" s="26"/>
      <c r="N86" s="166"/>
      <c r="O86" s="166">
        <f t="shared" si="27"/>
        <v>0</v>
      </c>
    </row>
    <row r="87" spans="1:15" s="140" customFormat="1" ht="14.1" customHeight="1" x14ac:dyDescent="0.25">
      <c r="A87" s="24">
        <v>58</v>
      </c>
      <c r="B87" s="118" t="s">
        <v>95</v>
      </c>
      <c r="C87" s="44">
        <v>72</v>
      </c>
      <c r="D87" s="143">
        <v>160</v>
      </c>
      <c r="E87" s="143">
        <v>1.45</v>
      </c>
      <c r="F87" s="27">
        <f>D87</f>
        <v>160</v>
      </c>
      <c r="G87" s="27">
        <f>Лист1!G87</f>
        <v>159.30000000000001</v>
      </c>
      <c r="H87" s="27">
        <f>Лист1!H87</f>
        <v>0.50399999999999179</v>
      </c>
      <c r="I87" s="27">
        <f>E87-H87</f>
        <v>0.94600000000000817</v>
      </c>
      <c r="J87" s="48">
        <f>Лист1!J87</f>
        <v>0.01</v>
      </c>
      <c r="K87" s="143">
        <f>J87</f>
        <v>0.01</v>
      </c>
      <c r="L87" s="28">
        <f>I87*100/E87</f>
        <v>65.241379310345394</v>
      </c>
      <c r="M87" s="160">
        <v>0.01</v>
      </c>
      <c r="N87" s="166"/>
      <c r="O87" s="166">
        <f t="shared" si="27"/>
        <v>-0.69999999999998863</v>
      </c>
    </row>
    <row r="88" spans="1:15" s="140" customFormat="1" ht="14.1" customHeight="1" x14ac:dyDescent="0.25">
      <c r="A88" s="24"/>
      <c r="B88" s="174" t="s">
        <v>96</v>
      </c>
      <c r="C88" s="79"/>
      <c r="D88" s="29"/>
      <c r="E88" s="119"/>
      <c r="F88" s="119"/>
      <c r="G88" s="120"/>
      <c r="H88" s="48"/>
      <c r="I88" s="48"/>
      <c r="J88" s="119"/>
      <c r="K88" s="119"/>
      <c r="L88" s="114"/>
      <c r="M88" s="161"/>
      <c r="N88" s="166"/>
      <c r="O88" s="166">
        <f t="shared" si="27"/>
        <v>0</v>
      </c>
    </row>
    <row r="89" spans="1:15" s="140" customFormat="1" ht="24" x14ac:dyDescent="0.25">
      <c r="A89" s="24">
        <v>59</v>
      </c>
      <c r="B89" s="83" t="s">
        <v>97</v>
      </c>
      <c r="C89" s="29">
        <v>134.4</v>
      </c>
      <c r="D89" s="48">
        <v>144.5</v>
      </c>
      <c r="E89" s="48">
        <v>1.88</v>
      </c>
      <c r="F89" s="48">
        <f>D89</f>
        <v>144.5</v>
      </c>
      <c r="G89" s="48" t="s">
        <v>41</v>
      </c>
      <c r="H89" s="48" t="s">
        <v>41</v>
      </c>
      <c r="I89" s="48" t="s">
        <v>41</v>
      </c>
      <c r="J89" s="48" t="s">
        <v>41</v>
      </c>
      <c r="K89" s="48" t="s">
        <v>41</v>
      </c>
      <c r="L89" s="114" t="s">
        <v>41</v>
      </c>
      <c r="M89" s="159">
        <v>0.1</v>
      </c>
      <c r="N89" s="166"/>
      <c r="O89" s="166" t="e">
        <f t="shared" si="27"/>
        <v>#VALUE!</v>
      </c>
    </row>
    <row r="90" spans="1:15" s="140" customFormat="1" x14ac:dyDescent="0.25">
      <c r="A90" s="24"/>
      <c r="B90" s="35" t="s">
        <v>98</v>
      </c>
      <c r="C90" s="53"/>
      <c r="D90" s="29"/>
      <c r="E90" s="29"/>
      <c r="F90" s="29"/>
      <c r="G90" s="121"/>
      <c r="H90" s="29"/>
      <c r="I90" s="29"/>
      <c r="J90" s="29"/>
      <c r="K90" s="29"/>
      <c r="L90" s="114"/>
      <c r="M90" s="159"/>
      <c r="N90" s="166"/>
      <c r="O90" s="166">
        <f t="shared" si="27"/>
        <v>0</v>
      </c>
    </row>
    <row r="91" spans="1:15" s="140" customFormat="1" ht="24" x14ac:dyDescent="0.25">
      <c r="A91" s="24">
        <v>60</v>
      </c>
      <c r="B91" s="32" t="s">
        <v>110</v>
      </c>
      <c r="C91" s="88">
        <v>106</v>
      </c>
      <c r="D91" s="122"/>
      <c r="E91" s="48">
        <v>2.8</v>
      </c>
      <c r="F91" s="48" t="s">
        <v>41</v>
      </c>
      <c r="G91" s="48" t="s">
        <v>41</v>
      </c>
      <c r="H91" s="48" t="s">
        <v>41</v>
      </c>
      <c r="I91" s="48" t="s">
        <v>41</v>
      </c>
      <c r="J91" s="48" t="s">
        <v>41</v>
      </c>
      <c r="K91" s="48" t="s">
        <v>41</v>
      </c>
      <c r="L91" s="114" t="s">
        <v>41</v>
      </c>
      <c r="M91" s="159">
        <v>0.08</v>
      </c>
      <c r="N91" s="166"/>
      <c r="O91" s="166" t="e">
        <f t="shared" si="27"/>
        <v>#VALUE!</v>
      </c>
    </row>
    <row r="92" spans="1:15" s="140" customFormat="1" x14ac:dyDescent="0.25">
      <c r="A92" s="123"/>
      <c r="B92" s="78" t="s">
        <v>99</v>
      </c>
      <c r="C92" s="124"/>
      <c r="D92" s="29"/>
      <c r="E92" s="29"/>
      <c r="F92" s="29"/>
      <c r="G92" s="121"/>
      <c r="H92" s="29"/>
      <c r="I92" s="29"/>
      <c r="J92" s="29"/>
      <c r="K92" s="29"/>
      <c r="L92" s="125"/>
      <c r="M92" s="159"/>
      <c r="N92" s="166"/>
      <c r="O92" s="166">
        <f t="shared" si="27"/>
        <v>0</v>
      </c>
    </row>
    <row r="93" spans="1:15" s="140" customFormat="1" ht="14.1" customHeight="1" x14ac:dyDescent="0.25">
      <c r="A93" s="58">
        <v>61</v>
      </c>
      <c r="B93" s="32" t="s">
        <v>100</v>
      </c>
      <c r="C93" s="126"/>
      <c r="D93" s="127"/>
      <c r="E93" s="128"/>
      <c r="F93" s="128"/>
      <c r="G93" s="48"/>
      <c r="H93" s="48"/>
      <c r="I93" s="27"/>
      <c r="J93" s="184"/>
      <c r="K93" s="184"/>
      <c r="L93" s="28"/>
      <c r="M93" s="160"/>
      <c r="N93" s="166"/>
      <c r="O93" s="166">
        <f t="shared" si="27"/>
        <v>0</v>
      </c>
    </row>
    <row r="94" spans="1:15" s="140" customFormat="1" ht="14.1" customHeight="1" x14ac:dyDescent="0.25">
      <c r="A94" s="58">
        <v>62</v>
      </c>
      <c r="B94" s="32" t="s">
        <v>101</v>
      </c>
      <c r="C94" s="126">
        <v>175</v>
      </c>
      <c r="D94" s="127">
        <v>97.2</v>
      </c>
      <c r="E94" s="128">
        <v>1.66</v>
      </c>
      <c r="F94" s="128">
        <f t="shared" ref="F94" si="29">D94</f>
        <v>97.2</v>
      </c>
      <c r="G94" s="143">
        <v>97.15</v>
      </c>
      <c r="H94" s="150">
        <v>8.6999999999999994E-2</v>
      </c>
      <c r="I94" s="27"/>
      <c r="J94" s="150">
        <v>0.02</v>
      </c>
      <c r="K94" s="150">
        <f>J94</f>
        <v>0.02</v>
      </c>
      <c r="L94" s="243">
        <v>95</v>
      </c>
      <c r="M94" s="143">
        <v>97</v>
      </c>
      <c r="N94" s="166"/>
      <c r="O94" s="166">
        <f t="shared" si="27"/>
        <v>-4.9999999999997158E-2</v>
      </c>
    </row>
    <row r="95" spans="1:15" s="140" customFormat="1" ht="14.1" customHeight="1" x14ac:dyDescent="0.25">
      <c r="A95" s="58"/>
      <c r="B95" s="35" t="s">
        <v>35</v>
      </c>
      <c r="C95" s="66"/>
      <c r="D95" s="66"/>
      <c r="E95" s="36">
        <f>E93+E94</f>
        <v>1.66</v>
      </c>
      <c r="F95" s="36"/>
      <c r="G95" s="129"/>
      <c r="H95" s="36">
        <f>H94+H93</f>
        <v>8.6999999999999994E-2</v>
      </c>
      <c r="I95" s="36">
        <f>I93+I94</f>
        <v>0</v>
      </c>
      <c r="J95" s="36"/>
      <c r="K95" s="36"/>
      <c r="L95" s="180">
        <v>95</v>
      </c>
      <c r="M95" s="79"/>
      <c r="N95" s="166"/>
      <c r="O95" s="166">
        <f t="shared" si="27"/>
        <v>0</v>
      </c>
    </row>
    <row r="96" spans="1:15" s="140" customFormat="1" ht="14.1" customHeight="1" x14ac:dyDescent="0.25">
      <c r="A96" s="58"/>
      <c r="B96" s="35" t="s">
        <v>102</v>
      </c>
      <c r="C96" s="79"/>
      <c r="D96" s="29"/>
      <c r="E96" s="29"/>
      <c r="F96" s="29"/>
      <c r="G96" s="121"/>
      <c r="H96" s="29"/>
      <c r="I96" s="29"/>
      <c r="J96" s="29"/>
      <c r="K96" s="29"/>
      <c r="L96" s="125"/>
      <c r="M96" s="159"/>
      <c r="N96" s="166"/>
      <c r="O96" s="166">
        <f t="shared" si="27"/>
        <v>0</v>
      </c>
    </row>
    <row r="97" spans="1:15" s="140" customFormat="1" ht="14.1" customHeight="1" x14ac:dyDescent="0.25">
      <c r="A97" s="58">
        <v>63</v>
      </c>
      <c r="B97" s="23" t="s">
        <v>103</v>
      </c>
      <c r="C97" s="127">
        <v>135</v>
      </c>
      <c r="D97" s="127">
        <v>139.19999999999999</v>
      </c>
      <c r="E97" s="128">
        <v>2.16</v>
      </c>
      <c r="F97" s="128">
        <f>D97</f>
        <v>139.19999999999999</v>
      </c>
      <c r="G97" s="143">
        <v>139.16</v>
      </c>
      <c r="H97" s="150">
        <v>0.05</v>
      </c>
      <c r="I97" s="27"/>
      <c r="J97" s="150">
        <v>2E-3</v>
      </c>
      <c r="K97" s="150">
        <f>J97</f>
        <v>2E-3</v>
      </c>
      <c r="L97" s="242">
        <v>98</v>
      </c>
      <c r="M97" s="143">
        <v>100</v>
      </c>
      <c r="N97" s="166"/>
      <c r="O97" s="166">
        <f t="shared" si="27"/>
        <v>-3.9999999999992042E-2</v>
      </c>
    </row>
    <row r="98" spans="1:15" s="140" customFormat="1" ht="14.1" customHeight="1" x14ac:dyDescent="0.25">
      <c r="A98" s="24"/>
      <c r="B98" s="35" t="s">
        <v>104</v>
      </c>
      <c r="C98" s="53"/>
      <c r="D98" s="29"/>
      <c r="E98" s="29"/>
      <c r="F98" s="29"/>
      <c r="G98" s="29"/>
      <c r="H98" s="29"/>
      <c r="I98" s="29"/>
      <c r="J98" s="29"/>
      <c r="K98" s="29"/>
      <c r="L98" s="125"/>
      <c r="M98" s="162"/>
      <c r="N98" s="166"/>
      <c r="O98" s="166">
        <f t="shared" si="27"/>
        <v>0</v>
      </c>
    </row>
    <row r="99" spans="1:15" s="140" customFormat="1" ht="24" x14ac:dyDescent="0.25">
      <c r="A99" s="24">
        <v>64</v>
      </c>
      <c r="B99" s="32" t="s">
        <v>105</v>
      </c>
      <c r="C99" s="88">
        <v>37</v>
      </c>
      <c r="D99" s="48">
        <v>120</v>
      </c>
      <c r="E99" s="48">
        <v>1.02</v>
      </c>
      <c r="F99" s="27">
        <f>D99</f>
        <v>120</v>
      </c>
      <c r="G99" s="48" t="s">
        <v>41</v>
      </c>
      <c r="H99" s="48" t="s">
        <v>41</v>
      </c>
      <c r="I99" s="48" t="s">
        <v>41</v>
      </c>
      <c r="J99" s="48" t="s">
        <v>41</v>
      </c>
      <c r="K99" s="48" t="s">
        <v>41</v>
      </c>
      <c r="L99" s="48" t="s">
        <v>41</v>
      </c>
      <c r="M99" s="159">
        <v>0.03</v>
      </c>
      <c r="N99" s="166"/>
      <c r="O99" s="166" t="e">
        <f t="shared" si="27"/>
        <v>#VALUE!</v>
      </c>
    </row>
    <row r="100" spans="1:15" s="140" customFormat="1" ht="14.1" customHeight="1" x14ac:dyDescent="0.25">
      <c r="A100" s="24"/>
      <c r="B100" s="130" t="s">
        <v>106</v>
      </c>
      <c r="C100" s="200"/>
      <c r="D100" s="47"/>
      <c r="E100" s="192">
        <f>E21+E26+E37+E42+E47+E61+E70+E83+E85+E87+E95+E97</f>
        <v>135.73999999999998</v>
      </c>
      <c r="F100" s="192"/>
      <c r="G100" s="192"/>
      <c r="H100" s="192">
        <f>H21+H26+H37+H42+H47+H61+H70+H83+H85+H87+H95+H97</f>
        <v>36.248086199999932</v>
      </c>
      <c r="I100" s="192">
        <f>I21+I26+I37+I42+I47+I61+I70+I83+I85+I87+I95+I97</f>
        <v>93.198913800000071</v>
      </c>
      <c r="J100" s="192"/>
      <c r="K100" s="192"/>
      <c r="L100" s="201">
        <f>I100*100/E100</f>
        <v>68.659874613231239</v>
      </c>
      <c r="M100" s="202"/>
      <c r="N100" s="166"/>
      <c r="O100" s="166">
        <f t="shared" si="27"/>
        <v>0</v>
      </c>
    </row>
    <row r="101" spans="1:15" s="140" customFormat="1" ht="14.1" customHeight="1" x14ac:dyDescent="0.25">
      <c r="A101" s="131"/>
      <c r="B101" s="285" t="s">
        <v>107</v>
      </c>
      <c r="C101" s="285"/>
      <c r="D101" s="285"/>
      <c r="E101" s="285"/>
      <c r="F101" s="285"/>
      <c r="G101" s="285"/>
      <c r="H101" s="285"/>
      <c r="I101" s="285"/>
      <c r="J101" s="285"/>
      <c r="K101" s="285"/>
      <c r="L101" s="285"/>
      <c r="M101" s="285"/>
      <c r="N101" s="166"/>
      <c r="O101" s="166">
        <f t="shared" si="27"/>
        <v>0</v>
      </c>
    </row>
    <row r="102" spans="1:15" s="140" customFormat="1" ht="14.1" customHeight="1" x14ac:dyDescent="0.25">
      <c r="A102" s="132">
        <v>1</v>
      </c>
      <c r="B102" s="177" t="s">
        <v>108</v>
      </c>
      <c r="C102" s="133">
        <v>134</v>
      </c>
      <c r="D102" s="133">
        <v>102.1</v>
      </c>
      <c r="E102" s="133">
        <v>2.41</v>
      </c>
      <c r="F102" s="27">
        <f t="shared" ref="F102:F104" si="30">D102</f>
        <v>102.1</v>
      </c>
      <c r="G102" s="27">
        <f>Лист1!G102</f>
        <v>101.4</v>
      </c>
      <c r="H102" s="27">
        <f>Лист1!H102</f>
        <v>0.93799999999998473</v>
      </c>
      <c r="I102" s="27">
        <f>E102-H102</f>
        <v>1.4720000000000155</v>
      </c>
      <c r="J102" s="133">
        <f>Лист1!J102</f>
        <v>0.02</v>
      </c>
      <c r="K102" s="133">
        <f>J102</f>
        <v>0.02</v>
      </c>
      <c r="L102" s="28">
        <f t="shared" ref="L102:L104" si="31">I102*100/E102</f>
        <v>61.078838174274502</v>
      </c>
      <c r="M102" s="163"/>
      <c r="N102" s="166"/>
      <c r="O102" s="166">
        <f t="shared" si="27"/>
        <v>-0.69999999999998863</v>
      </c>
    </row>
    <row r="103" spans="1:15" s="140" customFormat="1" x14ac:dyDescent="0.25">
      <c r="A103" s="134">
        <v>2</v>
      </c>
      <c r="B103" s="32" t="s">
        <v>111</v>
      </c>
      <c r="C103" s="27">
        <v>339</v>
      </c>
      <c r="D103" s="27">
        <v>169.5</v>
      </c>
      <c r="E103" s="27">
        <v>4.0599999999999996</v>
      </c>
      <c r="F103" s="27">
        <f t="shared" si="30"/>
        <v>169.5</v>
      </c>
      <c r="G103" s="27">
        <f>Лист1!G103</f>
        <v>168.75</v>
      </c>
      <c r="H103" s="27">
        <f>Лист1!H103</f>
        <v>2.5425</v>
      </c>
      <c r="I103" s="27">
        <f>E103-H103</f>
        <v>1.5174999999999996</v>
      </c>
      <c r="J103" s="133">
        <f>Лист1!J103</f>
        <v>1E-3</v>
      </c>
      <c r="K103" s="27">
        <f>J103</f>
        <v>1E-3</v>
      </c>
      <c r="L103" s="28">
        <f t="shared" si="31"/>
        <v>37.376847290640391</v>
      </c>
      <c r="M103" s="154"/>
      <c r="N103" s="166"/>
      <c r="O103" s="166">
        <f t="shared" si="27"/>
        <v>-0.75</v>
      </c>
    </row>
    <row r="104" spans="1:15" s="140" customFormat="1" ht="14.1" customHeight="1" x14ac:dyDescent="0.25">
      <c r="A104" s="134">
        <v>3</v>
      </c>
      <c r="B104" s="176" t="s">
        <v>109</v>
      </c>
      <c r="C104" s="27">
        <v>40.200000000000003</v>
      </c>
      <c r="D104" s="27">
        <v>180.1</v>
      </c>
      <c r="E104" s="27">
        <v>1</v>
      </c>
      <c r="F104" s="27">
        <f t="shared" si="30"/>
        <v>180.1</v>
      </c>
      <c r="G104" s="27">
        <f>Лист1!G104</f>
        <v>177.8</v>
      </c>
      <c r="H104" s="27">
        <f>Лист1!H104</f>
        <v>0.92459999999999321</v>
      </c>
      <c r="I104" s="27">
        <f>E104-H104</f>
        <v>7.5400000000006795E-2</v>
      </c>
      <c r="J104" s="133">
        <f>Лист1!J104</f>
        <v>0</v>
      </c>
      <c r="K104" s="27">
        <v>0</v>
      </c>
      <c r="L104" s="28">
        <f t="shared" si="31"/>
        <v>7.5400000000006795</v>
      </c>
      <c r="M104" s="154"/>
      <c r="N104" s="166"/>
      <c r="O104" s="166">
        <f t="shared" si="27"/>
        <v>-2.2999999999999829</v>
      </c>
    </row>
    <row r="105" spans="1:15" s="140" customFormat="1" ht="14.1" customHeight="1" x14ac:dyDescent="0.25">
      <c r="A105" s="135"/>
      <c r="B105" s="136"/>
      <c r="C105" s="38"/>
      <c r="D105" s="38"/>
      <c r="E105" s="38">
        <f>SUM(E102:E104)</f>
        <v>7.47</v>
      </c>
      <c r="F105" s="38"/>
      <c r="G105" s="137"/>
      <c r="H105" s="38">
        <f>SUM(H102:H104)</f>
        <v>4.4050999999999778</v>
      </c>
      <c r="I105" s="38">
        <f>SUM(I102:I104)</f>
        <v>3.0649000000000219</v>
      </c>
      <c r="J105" s="38"/>
      <c r="K105" s="38"/>
      <c r="L105" s="196">
        <f>I105*100/E105</f>
        <v>41.029451137885168</v>
      </c>
      <c r="M105" s="157"/>
      <c r="N105" s="166"/>
      <c r="O105" s="166">
        <f t="shared" si="27"/>
        <v>0</v>
      </c>
    </row>
    <row r="106" spans="1:15" s="140" customFormat="1" x14ac:dyDescent="0.25">
      <c r="A106" s="138"/>
      <c r="B106" s="139" t="s">
        <v>112</v>
      </c>
      <c r="C106" s="12"/>
      <c r="D106" s="12"/>
      <c r="E106" s="12"/>
      <c r="F106" s="12"/>
      <c r="G106" s="12"/>
      <c r="H106" s="12"/>
      <c r="I106" s="12"/>
      <c r="J106" s="12"/>
      <c r="K106" s="12"/>
      <c r="L106" s="199"/>
      <c r="M106" s="12"/>
      <c r="N106" s="169"/>
    </row>
    <row r="107" spans="1:15" s="140" customFormat="1" x14ac:dyDescent="0.25">
      <c r="A107"/>
      <c r="B107"/>
      <c r="C107"/>
      <c r="D107"/>
      <c r="E107"/>
      <c r="F107"/>
      <c r="N107" s="169"/>
      <c r="O107" s="198">
        <f>L105+L100+L95+L83+L70+L61+L47+L42+L37+L26+L21+L94+L93+L87+L85</f>
        <v>964.49729221832627</v>
      </c>
    </row>
  </sheetData>
  <mergeCells count="11">
    <mergeCell ref="N4:N8"/>
    <mergeCell ref="B5:B6"/>
    <mergeCell ref="K5:K8"/>
    <mergeCell ref="B101:M101"/>
    <mergeCell ref="B1:M1"/>
    <mergeCell ref="B2:M2"/>
    <mergeCell ref="B3:M3"/>
    <mergeCell ref="C4:E4"/>
    <mergeCell ref="F4:K4"/>
    <mergeCell ref="L4:L8"/>
    <mergeCell ref="M4:M8"/>
  </mergeCells>
  <pageMargins left="0.82677165354330717" right="0.23622047244094491" top="0.74803149606299213" bottom="0.74803149606299213" header="0.31496062992125984" footer="0.31496062992125984"/>
  <pageSetup paperSize="9" scale="96" fitToWidth="2" fitToHeight="2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26" sqref="K26"/>
    </sheetView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Лист1</vt:lpstr>
      <vt:lpstr>повна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kadry51@ukr.net</dc:creator>
  <cp:lastModifiedBy>kadry51@ukr.net</cp:lastModifiedBy>
  <cp:lastPrinted>2024-09-10T08:52:00Z</cp:lastPrinted>
  <dcterms:created xsi:type="dcterms:W3CDTF">2023-05-23T07:28:04Z</dcterms:created>
  <dcterms:modified xsi:type="dcterms:W3CDTF">2024-09-10T08:55:48Z</dcterms:modified>
</cp:coreProperties>
</file>