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25725"/>
</workbook>
</file>

<file path=xl/calcChain.xml><?xml version="1.0" encoding="utf-8"?>
<calcChain xmlns="http://schemas.openxmlformats.org/spreadsheetml/2006/main">
  <c r="K57" i="1"/>
  <c r="K94" i="4" l="1"/>
  <c r="K97" l="1"/>
  <c r="H40" i="1" l="1"/>
  <c r="G11" i="4"/>
  <c r="K13" i="1" l="1"/>
  <c r="K12"/>
  <c r="H30" l="1"/>
  <c r="E95" l="1"/>
  <c r="H20" l="1"/>
  <c r="H69" l="1"/>
  <c r="H24"/>
  <c r="I24" s="1"/>
  <c r="H23"/>
  <c r="I23" s="1"/>
  <c r="I25"/>
  <c r="E61" l="1"/>
  <c r="E100" s="1"/>
  <c r="I54"/>
  <c r="I52"/>
  <c r="I50"/>
  <c r="H87"/>
  <c r="I87" s="1"/>
  <c r="H85"/>
  <c r="I85" s="1"/>
  <c r="E37"/>
  <c r="E83"/>
  <c r="E70"/>
  <c r="E47"/>
  <c r="E26"/>
  <c r="H26"/>
  <c r="I26"/>
  <c r="E21"/>
  <c r="E42"/>
  <c r="I20" l="1"/>
  <c r="L20" s="1"/>
  <c r="L26"/>
  <c r="I56"/>
  <c r="H68"/>
  <c r="H70" l="1"/>
  <c r="I53"/>
  <c r="H45"/>
  <c r="I51" l="1"/>
  <c r="H33"/>
  <c r="I33" s="1"/>
  <c r="L33" s="1"/>
  <c r="H36"/>
  <c r="I36" s="1"/>
  <c r="H39" l="1"/>
  <c r="H35"/>
  <c r="I35" s="1"/>
  <c r="H14" l="1"/>
  <c r="H17" l="1"/>
  <c r="H15"/>
  <c r="H102"/>
  <c r="H41"/>
  <c r="H42" s="1"/>
  <c r="H34"/>
  <c r="I34" l="1"/>
  <c r="L34" s="1"/>
  <c r="H19"/>
  <c r="E70" i="4" l="1"/>
  <c r="L30" i="1"/>
  <c r="E83" i="4" l="1"/>
  <c r="E61"/>
  <c r="H95"/>
  <c r="E95"/>
  <c r="E26"/>
  <c r="L25"/>
  <c r="H25"/>
  <c r="E100" l="1"/>
  <c r="H79" i="1" l="1"/>
  <c r="H78"/>
  <c r="H60"/>
  <c r="I60" s="1"/>
  <c r="H59"/>
  <c r="I59" s="1"/>
  <c r="H58"/>
  <c r="H57"/>
  <c r="I57" s="1"/>
  <c r="H46"/>
  <c r="H16"/>
  <c r="H13"/>
  <c r="H12"/>
  <c r="I58" l="1"/>
  <c r="I61" s="1"/>
  <c r="L61" s="1"/>
  <c r="H61"/>
  <c r="K33" l="1"/>
  <c r="K59" l="1"/>
  <c r="I12"/>
  <c r="L12" s="1"/>
  <c r="I13" l="1"/>
  <c r="L13" s="1"/>
  <c r="H103" l="1"/>
  <c r="I103" s="1"/>
  <c r="I102"/>
  <c r="H73"/>
  <c r="K14"/>
  <c r="O105" i="4" l="1"/>
  <c r="O101"/>
  <c r="O100"/>
  <c r="O99"/>
  <c r="O98"/>
  <c r="O97"/>
  <c r="O96"/>
  <c r="O95"/>
  <c r="O94"/>
  <c r="O93"/>
  <c r="O92"/>
  <c r="O91"/>
  <c r="O90"/>
  <c r="O89"/>
  <c r="O88"/>
  <c r="O86"/>
  <c r="O84"/>
  <c r="O83"/>
  <c r="O72"/>
  <c r="O71"/>
  <c r="O70"/>
  <c r="O67"/>
  <c r="O62"/>
  <c r="O61"/>
  <c r="O54"/>
  <c r="O49"/>
  <c r="O48"/>
  <c r="O47"/>
  <c r="O43"/>
  <c r="O42"/>
  <c r="O38"/>
  <c r="O37"/>
  <c r="O32"/>
  <c r="O29"/>
  <c r="O28"/>
  <c r="O27"/>
  <c r="O26"/>
  <c r="O22"/>
  <c r="O21"/>
  <c r="J82" l="1"/>
  <c r="J81"/>
  <c r="J80"/>
  <c r="J79"/>
  <c r="J78"/>
  <c r="J77"/>
  <c r="J76"/>
  <c r="J75"/>
  <c r="J74"/>
  <c r="J73"/>
  <c r="J11"/>
  <c r="H87"/>
  <c r="H73"/>
  <c r="H69"/>
  <c r="H65"/>
  <c r="H64"/>
  <c r="H63"/>
  <c r="H60"/>
  <c r="H59"/>
  <c r="H57"/>
  <c r="H56"/>
  <c r="H55"/>
  <c r="H53"/>
  <c r="H52"/>
  <c r="H51"/>
  <c r="H50"/>
  <c r="H40"/>
  <c r="H36"/>
  <c r="H35"/>
  <c r="H33"/>
  <c r="H30"/>
  <c r="I30" s="1"/>
  <c r="H19"/>
  <c r="H15"/>
  <c r="H13"/>
  <c r="H12"/>
  <c r="G104"/>
  <c r="O104" s="1"/>
  <c r="G103"/>
  <c r="O103" s="1"/>
  <c r="G102"/>
  <c r="O102" s="1"/>
  <c r="G87"/>
  <c r="O87" s="1"/>
  <c r="G85"/>
  <c r="O85" s="1"/>
  <c r="G82"/>
  <c r="O82" s="1"/>
  <c r="G81"/>
  <c r="O81" s="1"/>
  <c r="G80"/>
  <c r="O80" s="1"/>
  <c r="G79"/>
  <c r="O79" s="1"/>
  <c r="G78"/>
  <c r="O78" s="1"/>
  <c r="G77"/>
  <c r="O77" s="1"/>
  <c r="G76"/>
  <c r="O76" s="1"/>
  <c r="G75"/>
  <c r="O75" s="1"/>
  <c r="G74"/>
  <c r="O74" s="1"/>
  <c r="G73"/>
  <c r="O73" s="1"/>
  <c r="G69"/>
  <c r="O69" s="1"/>
  <c r="G68"/>
  <c r="O68" s="1"/>
  <c r="G66"/>
  <c r="O66" s="1"/>
  <c r="G65"/>
  <c r="O65" s="1"/>
  <c r="G64"/>
  <c r="O64" s="1"/>
  <c r="G63"/>
  <c r="O63" s="1"/>
  <c r="G60"/>
  <c r="O60" s="1"/>
  <c r="G59"/>
  <c r="O59" s="1"/>
  <c r="G58"/>
  <c r="O58" s="1"/>
  <c r="G57"/>
  <c r="O57" s="1"/>
  <c r="G56"/>
  <c r="O56" s="1"/>
  <c r="G55"/>
  <c r="O55" s="1"/>
  <c r="G53"/>
  <c r="O53" s="1"/>
  <c r="G52"/>
  <c r="O52" s="1"/>
  <c r="G51"/>
  <c r="O51" s="1"/>
  <c r="G50"/>
  <c r="O50" s="1"/>
  <c r="B3" l="1"/>
  <c r="H18" i="1" l="1"/>
  <c r="H18" i="4" s="1"/>
  <c r="H17"/>
  <c r="H68"/>
  <c r="F12" i="1"/>
  <c r="F104" i="4" l="1"/>
  <c r="F103"/>
  <c r="F102"/>
  <c r="F99"/>
  <c r="F97"/>
  <c r="F94"/>
  <c r="F89"/>
  <c r="F87"/>
  <c r="F85"/>
  <c r="F82"/>
  <c r="F81"/>
  <c r="F80"/>
  <c r="F79"/>
  <c r="F78"/>
  <c r="F77"/>
  <c r="F76"/>
  <c r="F75"/>
  <c r="F74"/>
  <c r="F73"/>
  <c r="F72"/>
  <c r="F69"/>
  <c r="F68"/>
  <c r="F67"/>
  <c r="F66"/>
  <c r="F65"/>
  <c r="F64"/>
  <c r="F63"/>
  <c r="F60"/>
  <c r="F59"/>
  <c r="F58"/>
  <c r="F57"/>
  <c r="F56"/>
  <c r="F55"/>
  <c r="F53"/>
  <c r="F52"/>
  <c r="F51"/>
  <c r="F50"/>
  <c r="F49"/>
  <c r="F46"/>
  <c r="F45"/>
  <c r="F44"/>
  <c r="F41"/>
  <c r="F40"/>
  <c r="F39"/>
  <c r="F36"/>
  <c r="F35"/>
  <c r="F34"/>
  <c r="F33"/>
  <c r="F31"/>
  <c r="F30"/>
  <c r="F29"/>
  <c r="F28"/>
  <c r="F24"/>
  <c r="F23"/>
  <c r="F20"/>
  <c r="F19"/>
  <c r="F18"/>
  <c r="F17"/>
  <c r="F16"/>
  <c r="F15"/>
  <c r="F14"/>
  <c r="F13"/>
  <c r="F12"/>
  <c r="F11"/>
  <c r="O11"/>
  <c r="G12"/>
  <c r="O12" s="1"/>
  <c r="G13"/>
  <c r="O13" s="1"/>
  <c r="G14"/>
  <c r="O14" s="1"/>
  <c r="G15"/>
  <c r="O15" s="1"/>
  <c r="G16"/>
  <c r="O16" s="1"/>
  <c r="G17"/>
  <c r="O17" s="1"/>
  <c r="G18"/>
  <c r="O18" s="1"/>
  <c r="G19"/>
  <c r="O19" s="1"/>
  <c r="G20"/>
  <c r="O20" s="1"/>
  <c r="G23"/>
  <c r="O23" s="1"/>
  <c r="G24"/>
  <c r="O24" s="1"/>
  <c r="F104" i="1"/>
  <c r="F103"/>
  <c r="F102"/>
  <c r="F99"/>
  <c r="F97"/>
  <c r="F94"/>
  <c r="F89"/>
  <c r="F87"/>
  <c r="F85"/>
  <c r="F82"/>
  <c r="F81"/>
  <c r="F80"/>
  <c r="F79"/>
  <c r="F78"/>
  <c r="F77"/>
  <c r="F76"/>
  <c r="F75"/>
  <c r="F74"/>
  <c r="F73"/>
  <c r="F72"/>
  <c r="F69"/>
  <c r="F68"/>
  <c r="F67"/>
  <c r="F66"/>
  <c r="F65"/>
  <c r="F64"/>
  <c r="F63"/>
  <c r="F60"/>
  <c r="F59"/>
  <c r="F58"/>
  <c r="F57"/>
  <c r="F56"/>
  <c r="F54"/>
  <c r="F53"/>
  <c r="F52"/>
  <c r="F51"/>
  <c r="F50"/>
  <c r="F49"/>
  <c r="F46"/>
  <c r="F45"/>
  <c r="F44"/>
  <c r="F41"/>
  <c r="F40"/>
  <c r="F39"/>
  <c r="F36"/>
  <c r="F35"/>
  <c r="F34"/>
  <c r="F33"/>
  <c r="F31"/>
  <c r="F30"/>
  <c r="F29"/>
  <c r="F28"/>
  <c r="F24"/>
  <c r="F23"/>
  <c r="H102" i="4" l="1"/>
  <c r="I102" s="1"/>
  <c r="H58"/>
  <c r="H61" s="1"/>
  <c r="I63" i="1"/>
  <c r="H14" i="4"/>
  <c r="H34" l="1"/>
  <c r="L51" i="1" l="1"/>
  <c r="J104" i="4"/>
  <c r="J103"/>
  <c r="J102"/>
  <c r="J87"/>
  <c r="J85"/>
  <c r="J69"/>
  <c r="J68"/>
  <c r="J66"/>
  <c r="J65"/>
  <c r="J64"/>
  <c r="J63"/>
  <c r="J55"/>
  <c r="J60"/>
  <c r="J59"/>
  <c r="J58"/>
  <c r="J57"/>
  <c r="J56"/>
  <c r="J53"/>
  <c r="J52"/>
  <c r="J51"/>
  <c r="J50"/>
  <c r="J46"/>
  <c r="J45"/>
  <c r="J44"/>
  <c r="J41"/>
  <c r="J40"/>
  <c r="J39"/>
  <c r="J36"/>
  <c r="J35"/>
  <c r="J34"/>
  <c r="J33"/>
  <c r="J31"/>
  <c r="J30"/>
  <c r="J25"/>
  <c r="J24"/>
  <c r="J23"/>
  <c r="J20"/>
  <c r="J19"/>
  <c r="J18"/>
  <c r="J17"/>
  <c r="J16"/>
  <c r="J15"/>
  <c r="J14"/>
  <c r="J13"/>
  <c r="J12"/>
  <c r="K11"/>
  <c r="H66"/>
  <c r="H70" s="1"/>
  <c r="G46"/>
  <c r="O46" s="1"/>
  <c r="G45"/>
  <c r="O45" s="1"/>
  <c r="G44"/>
  <c r="O44" s="1"/>
  <c r="G41"/>
  <c r="O41" s="1"/>
  <c r="G40"/>
  <c r="O40" s="1"/>
  <c r="G39"/>
  <c r="O39" s="1"/>
  <c r="G36"/>
  <c r="O36" s="1"/>
  <c r="G35"/>
  <c r="O35" s="1"/>
  <c r="G34"/>
  <c r="O34" s="1"/>
  <c r="G33"/>
  <c r="O33" s="1"/>
  <c r="G31"/>
  <c r="O31" s="1"/>
  <c r="G30"/>
  <c r="O30" s="1"/>
  <c r="G25"/>
  <c r="O25" s="1"/>
  <c r="H45"/>
  <c r="E37" l="1"/>
  <c r="E21"/>
  <c r="E105"/>
  <c r="K103"/>
  <c r="K102"/>
  <c r="K87"/>
  <c r="I87"/>
  <c r="L87" s="1"/>
  <c r="K85"/>
  <c r="K73"/>
  <c r="I72"/>
  <c r="K69"/>
  <c r="K68"/>
  <c r="K66"/>
  <c r="I66"/>
  <c r="L66" s="1"/>
  <c r="K65"/>
  <c r="I65"/>
  <c r="L65" s="1"/>
  <c r="K64"/>
  <c r="I64"/>
  <c r="L64" s="1"/>
  <c r="K63"/>
  <c r="I63"/>
  <c r="K60"/>
  <c r="I60"/>
  <c r="L60" s="1"/>
  <c r="K59"/>
  <c r="I59"/>
  <c r="L59" s="1"/>
  <c r="K58"/>
  <c r="K57"/>
  <c r="I57"/>
  <c r="L57" s="1"/>
  <c r="K56"/>
  <c r="I56"/>
  <c r="L56" s="1"/>
  <c r="K55"/>
  <c r="I55"/>
  <c r="L55" s="1"/>
  <c r="K53"/>
  <c r="I53"/>
  <c r="L53" s="1"/>
  <c r="K52"/>
  <c r="I52"/>
  <c r="L52" s="1"/>
  <c r="K51"/>
  <c r="I51"/>
  <c r="L51" s="1"/>
  <c r="K50"/>
  <c r="I50"/>
  <c r="E47"/>
  <c r="K46"/>
  <c r="K45"/>
  <c r="I45"/>
  <c r="L45" s="1"/>
  <c r="K44"/>
  <c r="E42"/>
  <c r="K41"/>
  <c r="K40"/>
  <c r="I40"/>
  <c r="L40" s="1"/>
  <c r="K39"/>
  <c r="K36"/>
  <c r="I36"/>
  <c r="L36" s="1"/>
  <c r="K35"/>
  <c r="I35"/>
  <c r="L35" s="1"/>
  <c r="K34"/>
  <c r="I34"/>
  <c r="K33"/>
  <c r="K31"/>
  <c r="L30"/>
  <c r="K30"/>
  <c r="K25"/>
  <c r="I25"/>
  <c r="K24"/>
  <c r="K23"/>
  <c r="K20"/>
  <c r="K19"/>
  <c r="I19"/>
  <c r="L19" s="1"/>
  <c r="K18"/>
  <c r="I18"/>
  <c r="L18" s="1"/>
  <c r="K17"/>
  <c r="I17"/>
  <c r="L17" s="1"/>
  <c r="K16"/>
  <c r="K15"/>
  <c r="I15"/>
  <c r="L15" s="1"/>
  <c r="K14"/>
  <c r="I14"/>
  <c r="L14" s="1"/>
  <c r="K13"/>
  <c r="I13"/>
  <c r="L13" s="1"/>
  <c r="K12"/>
  <c r="I12"/>
  <c r="L12" s="1"/>
  <c r="I95" l="1"/>
  <c r="L34"/>
  <c r="L50"/>
  <c r="I58"/>
  <c r="L58" s="1"/>
  <c r="I73"/>
  <c r="L102"/>
  <c r="I33"/>
  <c r="L63"/>
  <c r="H85"/>
  <c r="I85" s="1"/>
  <c r="L85" s="1"/>
  <c r="I61" l="1"/>
  <c r="L61" s="1"/>
  <c r="L73"/>
  <c r="L33"/>
  <c r="K23" i="1"/>
  <c r="K36" l="1"/>
  <c r="H39" i="4"/>
  <c r="H103" l="1"/>
  <c r="I39"/>
  <c r="I95" i="1"/>
  <c r="L87"/>
  <c r="I66"/>
  <c r="L66" s="1"/>
  <c r="I65"/>
  <c r="I64"/>
  <c r="L64" s="1"/>
  <c r="L60"/>
  <c r="L59"/>
  <c r="L57"/>
  <c r="I40"/>
  <c r="L40" s="1"/>
  <c r="L35"/>
  <c r="I15"/>
  <c r="L15" s="1"/>
  <c r="L63"/>
  <c r="I19"/>
  <c r="L19" s="1"/>
  <c r="I18"/>
  <c r="L18" s="1"/>
  <c r="I17"/>
  <c r="L17" s="1"/>
  <c r="I14"/>
  <c r="L14" s="1"/>
  <c r="H11"/>
  <c r="H21" s="1"/>
  <c r="L65" l="1"/>
  <c r="I16"/>
  <c r="L16" s="1"/>
  <c r="H16" i="4"/>
  <c r="I16" s="1"/>
  <c r="L16" s="1"/>
  <c r="L23" i="1"/>
  <c r="H23" i="4"/>
  <c r="I103"/>
  <c r="L39"/>
  <c r="L24" i="1"/>
  <c r="H24" i="4"/>
  <c r="H20"/>
  <c r="I20" s="1"/>
  <c r="L20" s="1"/>
  <c r="I11" i="1"/>
  <c r="H11" i="4"/>
  <c r="K20" i="1"/>
  <c r="L11" l="1"/>
  <c r="I21"/>
  <c r="I23" i="4"/>
  <c r="H26"/>
  <c r="L103"/>
  <c r="I24"/>
  <c r="I11"/>
  <c r="H21"/>
  <c r="L102" i="1"/>
  <c r="H104"/>
  <c r="L21" l="1"/>
  <c r="L23" i="4"/>
  <c r="I26"/>
  <c r="L26" s="1"/>
  <c r="I104" i="1"/>
  <c r="L104" s="1"/>
  <c r="H104" i="4"/>
  <c r="L24"/>
  <c r="L11"/>
  <c r="I21"/>
  <c r="L103" i="1"/>
  <c r="K24"/>
  <c r="K41"/>
  <c r="K35"/>
  <c r="K19"/>
  <c r="I105" l="1"/>
  <c r="L105" s="1"/>
  <c r="L21" i="4"/>
  <c r="I104"/>
  <c r="H105"/>
  <c r="K64" i="1"/>
  <c r="K63"/>
  <c r="L104" i="4" l="1"/>
  <c r="I105"/>
  <c r="L105" s="1"/>
  <c r="L36" i="1"/>
  <c r="H95" l="1"/>
  <c r="L85" l="1"/>
  <c r="L58" l="1"/>
  <c r="K102" l="1"/>
  <c r="K103" l="1"/>
  <c r="H44"/>
  <c r="H47" s="1"/>
  <c r="I44" l="1"/>
  <c r="H44" i="4"/>
  <c r="I44" s="1"/>
  <c r="L44" s="1"/>
  <c r="I41" i="1"/>
  <c r="L41" s="1"/>
  <c r="H41" i="4"/>
  <c r="I68" i="1"/>
  <c r="L53"/>
  <c r="L68" l="1"/>
  <c r="L44"/>
  <c r="I41" i="4"/>
  <c r="H42"/>
  <c r="I68"/>
  <c r="K87" i="1"/>
  <c r="K34"/>
  <c r="K30"/>
  <c r="I45"/>
  <c r="K11"/>
  <c r="E105"/>
  <c r="K85"/>
  <c r="H82"/>
  <c r="H81"/>
  <c r="H80"/>
  <c r="H77"/>
  <c r="H76"/>
  <c r="H75"/>
  <c r="H74"/>
  <c r="K73"/>
  <c r="I73"/>
  <c r="I72"/>
  <c r="K69"/>
  <c r="K68"/>
  <c r="K66"/>
  <c r="K65"/>
  <c r="K60"/>
  <c r="K58"/>
  <c r="K56"/>
  <c r="K54"/>
  <c r="K53"/>
  <c r="K52"/>
  <c r="K51"/>
  <c r="K50"/>
  <c r="K46"/>
  <c r="K45"/>
  <c r="K44"/>
  <c r="K40"/>
  <c r="K39"/>
  <c r="I39"/>
  <c r="I42" s="1"/>
  <c r="L42" s="1"/>
  <c r="K31"/>
  <c r="K25"/>
  <c r="K18"/>
  <c r="K17"/>
  <c r="K16"/>
  <c r="K15"/>
  <c r="H83" l="1"/>
  <c r="L52"/>
  <c r="L73"/>
  <c r="L54"/>
  <c r="I78"/>
  <c r="L78" s="1"/>
  <c r="H78" i="4"/>
  <c r="I78" s="1"/>
  <c r="L78" s="1"/>
  <c r="I75" i="1"/>
  <c r="L75" s="1"/>
  <c r="H75" i="4"/>
  <c r="I75" s="1"/>
  <c r="L75" s="1"/>
  <c r="I82" i="1"/>
  <c r="L82" s="1"/>
  <c r="H82" i="4"/>
  <c r="I82" s="1"/>
  <c r="L82" s="1"/>
  <c r="I81" i="1"/>
  <c r="L81" s="1"/>
  <c r="H81" i="4"/>
  <c r="I81" s="1"/>
  <c r="L81" s="1"/>
  <c r="I80" i="1"/>
  <c r="L80" s="1"/>
  <c r="H80" i="4"/>
  <c r="I80" s="1"/>
  <c r="L80" s="1"/>
  <c r="I79" i="1"/>
  <c r="L79" s="1"/>
  <c r="H79" i="4"/>
  <c r="I79" s="1"/>
  <c r="L79" s="1"/>
  <c r="I77" i="1"/>
  <c r="L77" s="1"/>
  <c r="H77" i="4"/>
  <c r="I77" s="1"/>
  <c r="L77" s="1"/>
  <c r="I76" i="1"/>
  <c r="L76" s="1"/>
  <c r="H76" i="4"/>
  <c r="I76" s="1"/>
  <c r="L76" s="1"/>
  <c r="I74" i="1"/>
  <c r="L74" s="1"/>
  <c r="H74" i="4"/>
  <c r="I46" i="1"/>
  <c r="H46" i="4"/>
  <c r="L41"/>
  <c r="I42"/>
  <c r="L42" s="1"/>
  <c r="I69" i="1"/>
  <c r="L68" i="4"/>
  <c r="L50" i="1"/>
  <c r="L45"/>
  <c r="L39"/>
  <c r="H105"/>
  <c r="L72"/>
  <c r="L95"/>
  <c r="I83" l="1"/>
  <c r="L83" s="1"/>
  <c r="L69"/>
  <c r="I70"/>
  <c r="L70" s="1"/>
  <c r="L46"/>
  <c r="I47"/>
  <c r="L47" s="1"/>
  <c r="H83" i="4"/>
  <c r="I74"/>
  <c r="I83" s="1"/>
  <c r="L83" s="1"/>
  <c r="I46"/>
  <c r="H47"/>
  <c r="I69"/>
  <c r="I70" s="1"/>
  <c r="L70" s="1"/>
  <c r="L74" l="1"/>
  <c r="L46"/>
  <c r="I47"/>
  <c r="L69"/>
  <c r="L47" l="1"/>
  <c r="L31" i="1"/>
  <c r="I37"/>
  <c r="H31"/>
  <c r="H37" s="1"/>
  <c r="H100" s="1"/>
  <c r="H31" i="4"/>
  <c r="I31" s="1"/>
  <c r="I100" i="1" l="1"/>
  <c r="L100" s="1"/>
  <c r="L37"/>
  <c r="L31" i="4"/>
  <c r="I37"/>
  <c r="H37"/>
  <c r="H100" s="1"/>
  <c r="I100" l="1"/>
  <c r="L100" s="1"/>
  <c r="L37"/>
  <c r="O107" l="1"/>
</calcChain>
</file>

<file path=xl/sharedStrings.xml><?xml version="1.0" encoding="utf-8"?>
<sst xmlns="http://schemas.openxmlformats.org/spreadsheetml/2006/main" count="342" uniqueCount="123">
  <si>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</si>
  <si>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</si>
  <si>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</si>
  <si>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</si>
  <si>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</si>
  <si>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</si>
  <si>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</si>
  <si>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</si>
  <si>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</si>
  <si>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</si>
  <si>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</si>
  <si>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</si>
  <si>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</si>
  <si>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</si>
  <si>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</si>
  <si>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</si>
  <si>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</si>
  <si>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</si>
  <si>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</si>
  <si>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</si>
  <si>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</si>
  <si>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</si>
  <si>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</si>
  <si>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</si>
  <si>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</si>
  <si>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</si>
  <si>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</si>
  <si>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</si>
  <si>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</si>
  <si>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</si>
  <si>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</si>
  <si>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</si>
  <si>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</si>
  <si>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</si>
  <si>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</si>
  <si>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</si>
  <si>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</si>
  <si>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</si>
  <si>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</si>
  <si>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</si>
  <si>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</si>
  <si>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</si>
  <si>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</si>
  <si>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</si>
  <si>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</si>
  <si>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</si>
  <si>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</si>
  <si>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</si>
  <si>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</si>
  <si>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</si>
  <si>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</si>
  <si>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</si>
  <si>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</si>
  <si>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</si>
  <si>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</si>
  <si>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</si>
  <si>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</si>
  <si>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</si>
  <si>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</si>
  <si>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</si>
  <si>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</si>
  <si>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</si>
  <si>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</si>
  <si>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</si>
  <si>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</si>
  <si>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</si>
  <si>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</si>
  <si>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</si>
  <si>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</si>
  <si>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</si>
  <si>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</si>
  <si>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</si>
  <si>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</si>
  <si>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</si>
  <si>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</si>
  <si>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</si>
  <si>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</si>
  <si>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</si>
  <si>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</si>
  <si>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</si>
  <si>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</si>
  <si>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</si>
  <si>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</si>
  <si>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</si>
  <si>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</si>
  <si>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</si>
  <si>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</si>
  <si>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</si>
  <si>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</si>
  <si>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</si>
  <si>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</si>
  <si>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</si>
  <si>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</si>
  <si>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</si>
  <si>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</si>
  <si>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</si>
  <si>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</si>
  <si>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</si>
  <si>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</si>
  <si>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</si>
  <si>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</si>
  <si>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</si>
  <si>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</si>
  <si>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</si>
  <si>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</si>
  <si>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</si>
  <si>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</si>
  <si>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</si>
  <si>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</si>
  <si>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</si>
  <si>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</si>
  <si>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</si>
  <si>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</si>
  <si>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</si>
  <si>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</si>
  <si>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</si>
  <si>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</si>
  <si>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</si>
  <si>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03 вересня 2024р.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</si>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</sst>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4" fillId="0" borderId="12" xfId="0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7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R7" sqref="R7"/>
    </sheetView>
  </sheetViews>
  <sheetFormatPr defaultRowHeight="1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>
      <c r="A1" s="206"/>
      <c r="B1" s="277" t="s">
        <v>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03"/>
    </row>
    <row r="2" spans="1:14" ht="13.5" customHeight="1">
      <c r="A2" s="206"/>
      <c r="B2" s="277" t="s">
        <v>1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03"/>
    </row>
    <row r="3" spans="1:14" ht="12.75" customHeight="1">
      <c r="A3" s="206"/>
      <c r="B3" s="278" t="s">
        <v>118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03"/>
    </row>
    <row r="4" spans="1:14" ht="12.75" customHeight="1">
      <c r="A4" s="204"/>
      <c r="B4" s="176"/>
      <c r="C4" s="279" t="s">
        <v>2</v>
      </c>
      <c r="D4" s="279"/>
      <c r="E4" s="279"/>
      <c r="F4" s="280" t="s">
        <v>3</v>
      </c>
      <c r="G4" s="280"/>
      <c r="H4" s="280"/>
      <c r="I4" s="280"/>
      <c r="J4" s="280"/>
      <c r="K4" s="280"/>
      <c r="L4" s="281" t="s">
        <v>4</v>
      </c>
      <c r="M4" s="282" t="s">
        <v>5</v>
      </c>
      <c r="N4" s="275"/>
    </row>
    <row r="5" spans="1:14">
      <c r="A5" s="249"/>
      <c r="B5" s="279" t="s">
        <v>6</v>
      </c>
      <c r="C5" s="248" t="s">
        <v>7</v>
      </c>
      <c r="D5" s="255" t="s">
        <v>8</v>
      </c>
      <c r="E5" s="281" t="s">
        <v>117</v>
      </c>
      <c r="F5" s="255" t="s">
        <v>10</v>
      </c>
      <c r="G5" s="255" t="s">
        <v>11</v>
      </c>
      <c r="H5" s="255" t="s">
        <v>12</v>
      </c>
      <c r="I5" s="255" t="s">
        <v>13</v>
      </c>
      <c r="J5" s="255" t="s">
        <v>14</v>
      </c>
      <c r="K5" s="281" t="s">
        <v>113</v>
      </c>
      <c r="L5" s="281"/>
      <c r="M5" s="282"/>
      <c r="N5" s="275"/>
    </row>
    <row r="6" spans="1:14">
      <c r="A6" s="249"/>
      <c r="B6" s="279"/>
      <c r="C6" s="248"/>
      <c r="D6" s="255"/>
      <c r="E6" s="283"/>
      <c r="F6" s="255" t="s">
        <v>16</v>
      </c>
      <c r="G6" s="255" t="s">
        <v>17</v>
      </c>
      <c r="H6" s="255" t="s">
        <v>18</v>
      </c>
      <c r="I6" s="255"/>
      <c r="J6" s="248" t="s">
        <v>19</v>
      </c>
      <c r="K6" s="281"/>
      <c r="L6" s="281"/>
      <c r="M6" s="282"/>
      <c r="N6" s="275"/>
    </row>
    <row r="7" spans="1:14">
      <c r="A7" s="249"/>
      <c r="B7" s="248"/>
      <c r="C7" s="248"/>
      <c r="D7" s="255"/>
      <c r="E7" s="283"/>
      <c r="F7" s="255" t="s">
        <v>17</v>
      </c>
      <c r="G7" s="255"/>
      <c r="H7" s="176"/>
      <c r="I7" s="176"/>
      <c r="J7" s="255"/>
      <c r="K7" s="281"/>
      <c r="L7" s="281"/>
      <c r="M7" s="282"/>
      <c r="N7" s="275"/>
    </row>
    <row r="8" spans="1:14" ht="15" customHeight="1">
      <c r="A8" s="207"/>
      <c r="B8" s="176"/>
      <c r="C8" s="176" t="s">
        <v>20</v>
      </c>
      <c r="D8" s="255" t="s">
        <v>21</v>
      </c>
      <c r="E8" s="283"/>
      <c r="F8" s="255" t="s">
        <v>21</v>
      </c>
      <c r="G8" s="255" t="s">
        <v>21</v>
      </c>
      <c r="H8" s="255" t="s">
        <v>22</v>
      </c>
      <c r="I8" s="255" t="s">
        <v>22</v>
      </c>
      <c r="J8" s="255" t="s">
        <v>23</v>
      </c>
      <c r="K8" s="281"/>
      <c r="L8" s="281"/>
      <c r="M8" s="282"/>
      <c r="N8" s="275"/>
    </row>
    <row r="9" spans="1:14" ht="12" customHeight="1">
      <c r="A9" s="204">
        <v>1</v>
      </c>
      <c r="B9" s="248">
        <v>2</v>
      </c>
      <c r="C9" s="248">
        <v>3</v>
      </c>
      <c r="D9" s="248">
        <v>4</v>
      </c>
      <c r="E9" s="248">
        <v>5</v>
      </c>
      <c r="F9" s="248">
        <v>6</v>
      </c>
      <c r="G9" s="248">
        <v>7</v>
      </c>
      <c r="H9" s="248">
        <v>8</v>
      </c>
      <c r="I9" s="248">
        <v>9</v>
      </c>
      <c r="J9" s="248">
        <v>10</v>
      </c>
      <c r="K9" s="248">
        <v>11</v>
      </c>
      <c r="L9" s="248">
        <v>12</v>
      </c>
      <c r="M9" s="248">
        <v>13</v>
      </c>
      <c r="N9" s="239"/>
    </row>
    <row r="10" spans="1:14" ht="11.25" customHeight="1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176.2</v>
      </c>
      <c r="G11" s="47">
        <v>175.58</v>
      </c>
      <c r="H11" s="47">
        <f>(D11-G11)*10000*C11/1000000</f>
        <v>4.4842747999999597</v>
      </c>
      <c r="I11" s="47">
        <f>E11-H11</f>
        <v>3.7557252000000405</v>
      </c>
      <c r="J11" s="47">
        <v>0.35</v>
      </c>
      <c r="K11" s="47">
        <f>J11</f>
        <v>0.35</v>
      </c>
      <c r="L11" s="195">
        <f t="shared" ref="L11:L19" si="0">I11*100/E11</f>
        <v>45.579189320388835</v>
      </c>
      <c r="M11" s="47">
        <v>0.35</v>
      </c>
      <c r="N11" s="181"/>
    </row>
    <row r="12" spans="1:14" s="140" customFormat="1" ht="14.1" customHeight="1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167.39</v>
      </c>
      <c r="H12" s="47">
        <f t="shared" ref="H12:H16" si="2">(D12-G12)*10000*C12/1000000</f>
        <v>0.13200000000001635</v>
      </c>
      <c r="I12" s="47">
        <f t="shared" ref="I12:I19" si="3">E12-H12</f>
        <v>3.3079999999999834</v>
      </c>
      <c r="J12" s="47">
        <v>0.54</v>
      </c>
      <c r="K12" s="47">
        <f t="shared" ref="K12:K20" si="4">J12</f>
        <v>0.54</v>
      </c>
      <c r="L12" s="195">
        <f>I12*100/E12</f>
        <v>96.162790697673941</v>
      </c>
      <c r="M12" s="47">
        <v>0.8</v>
      </c>
      <c r="N12" s="181"/>
    </row>
    <row r="13" spans="1:14" s="140" customFormat="1" ht="14.1" customHeight="1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163.58000000000001</v>
      </c>
      <c r="H13" s="47">
        <f t="shared" si="2"/>
        <v>0.9239999999999724</v>
      </c>
      <c r="I13" s="47">
        <f t="shared" si="3"/>
        <v>0.5760000000000276</v>
      </c>
      <c r="J13" s="47">
        <v>0.65</v>
      </c>
      <c r="K13" s="47">
        <f>J13</f>
        <v>0.65</v>
      </c>
      <c r="L13" s="195">
        <f>I13*100/E13</f>
        <v>38.400000000001839</v>
      </c>
      <c r="M13" s="47">
        <v>0.95</v>
      </c>
      <c r="N13" s="181"/>
    </row>
    <row r="14" spans="1:14" s="140" customFormat="1" ht="14.1" customHeight="1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156.91</v>
      </c>
      <c r="H14" s="47">
        <f>(D14-G14)*10000*C14/1000000</f>
        <v>3.1766780000000181</v>
      </c>
      <c r="I14" s="47">
        <f t="shared" si="3"/>
        <v>13.783321999999982</v>
      </c>
      <c r="J14" s="47">
        <v>1.5</v>
      </c>
      <c r="K14" s="47">
        <f t="shared" si="4"/>
        <v>1.5</v>
      </c>
      <c r="L14" s="195">
        <f t="shared" si="0"/>
        <v>81.269587264150829</v>
      </c>
      <c r="M14" s="47">
        <v>1.5</v>
      </c>
      <c r="N14" s="181"/>
    </row>
    <row r="15" spans="1:14" s="140" customFormat="1" ht="14.1" customHeight="1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144.27000000000001</v>
      </c>
      <c r="H15" s="47">
        <f>(D15-G15)*10000*C15/1000000</f>
        <v>0.2144999999999925</v>
      </c>
      <c r="I15" s="47">
        <f t="shared" si="3"/>
        <v>2.2055000000000073</v>
      </c>
      <c r="J15" s="47">
        <v>1.5</v>
      </c>
      <c r="K15" s="47">
        <f t="shared" si="4"/>
        <v>1.5</v>
      </c>
      <c r="L15" s="195">
        <f t="shared" si="0"/>
        <v>91.136363636363939</v>
      </c>
      <c r="M15" s="47">
        <v>1.7</v>
      </c>
      <c r="N15" s="181"/>
    </row>
    <row r="16" spans="1:14" s="140" customFormat="1" ht="14.1" customHeight="1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142.69999999999999</v>
      </c>
      <c r="H16" s="47">
        <f t="shared" si="2"/>
        <v>3.5500000000008067E-2</v>
      </c>
      <c r="I16" s="47">
        <f t="shared" si="3"/>
        <v>1.524499999999992</v>
      </c>
      <c r="J16" s="47">
        <v>1.5</v>
      </c>
      <c r="K16" s="47">
        <f t="shared" si="4"/>
        <v>1.5</v>
      </c>
      <c r="L16" s="195">
        <f t="shared" si="0"/>
        <v>97.724358974358452</v>
      </c>
      <c r="M16" s="47">
        <v>1.8</v>
      </c>
      <c r="N16" s="181"/>
    </row>
    <row r="17" spans="1:17" s="140" customFormat="1" ht="14.1" customHeight="1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130.72</v>
      </c>
      <c r="H17" s="47">
        <f>(D17-G17)*10000*C17/1000000</f>
        <v>2.8775999999999851</v>
      </c>
      <c r="I17" s="47">
        <f t="shared" si="3"/>
        <v>0.39240000000001496</v>
      </c>
      <c r="J17" s="47">
        <v>2.25</v>
      </c>
      <c r="K17" s="47">
        <f t="shared" si="4"/>
        <v>2.25</v>
      </c>
      <c r="L17" s="195">
        <f t="shared" si="0"/>
        <v>12.000000000000457</v>
      </c>
      <c r="M17" s="47">
        <v>2.25</v>
      </c>
      <c r="N17" s="181"/>
    </row>
    <row r="18" spans="1:17" s="140" customFormat="1" ht="14.1" customHeight="1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126.93</v>
      </c>
      <c r="H18" s="47">
        <f>(D18-G18)*10000*C18/1000000</f>
        <v>0.32899999999999924</v>
      </c>
      <c r="I18" s="47">
        <f t="shared" si="3"/>
        <v>1.4210000000000007</v>
      </c>
      <c r="J18" s="47">
        <v>2.2999999999999998</v>
      </c>
      <c r="K18" s="47">
        <f t="shared" si="4"/>
        <v>2.2999999999999998</v>
      </c>
      <c r="L18" s="195">
        <f t="shared" si="0"/>
        <v>81.200000000000045</v>
      </c>
      <c r="M18" s="47">
        <v>2.2999999999999998</v>
      </c>
      <c r="N18" s="181"/>
    </row>
    <row r="19" spans="1:17" s="140" customFormat="1">
      <c r="A19" s="245">
        <v>9</v>
      </c>
      <c r="B19" s="145" t="s">
        <v>33</v>
      </c>
      <c r="C19" s="256">
        <v>638</v>
      </c>
      <c r="D19" s="47">
        <v>113.9</v>
      </c>
      <c r="E19" s="47">
        <v>15.7</v>
      </c>
      <c r="F19" s="47">
        <v>113.2</v>
      </c>
      <c r="G19" s="47">
        <v>113.12</v>
      </c>
      <c r="H19" s="47">
        <f>(D19-G19)*10000*C19/1000000</f>
        <v>4.9764000000000062</v>
      </c>
      <c r="I19" s="47">
        <f t="shared" si="3"/>
        <v>10.723599999999994</v>
      </c>
      <c r="J19" s="47">
        <v>2.4</v>
      </c>
      <c r="K19" s="47">
        <f>J19</f>
        <v>2.4</v>
      </c>
      <c r="L19" s="195">
        <f t="shared" si="0"/>
        <v>68.303184713375771</v>
      </c>
      <c r="M19" s="47">
        <v>2.4500000000000002</v>
      </c>
      <c r="N19" s="181"/>
    </row>
    <row r="20" spans="1:17" s="140" customFormat="1" ht="24.7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99.74</v>
      </c>
      <c r="H20" s="47">
        <f>(D20-G20)*10000*C20/1000000</f>
        <v>0.11900000000001255</v>
      </c>
      <c r="I20" s="47">
        <f>E20-H20</f>
        <v>3.6309999999999873</v>
      </c>
      <c r="J20" s="47">
        <v>1.3</v>
      </c>
      <c r="K20" s="47">
        <f t="shared" si="4"/>
        <v>1.3</v>
      </c>
      <c r="L20" s="195">
        <f>I20*100/E20</f>
        <v>96.826666666666327</v>
      </c>
      <c r="M20" s="47">
        <v>2.5</v>
      </c>
      <c r="N20" s="181"/>
    </row>
    <row r="21" spans="1:17" s="140" customFormat="1" ht="12" customHeight="1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17.268952799999973</v>
      </c>
      <c r="I21" s="192">
        <f>SUM(I11:I20)</f>
        <v>41.321047200000031</v>
      </c>
      <c r="J21" s="191"/>
      <c r="K21" s="191"/>
      <c r="L21" s="201">
        <f>I21*100/E21</f>
        <v>70.52576753712242</v>
      </c>
      <c r="M21" s="191"/>
      <c r="N21" s="181"/>
    </row>
    <row r="22" spans="1:17" s="140" customFormat="1" ht="12" customHeight="1">
      <c r="A22" s="205"/>
      <c r="B22" s="190" t="s">
        <v>36</v>
      </c>
      <c r="C22" s="209"/>
      <c r="D22" s="212"/>
      <c r="E22" s="212"/>
      <c r="F22" s="212"/>
      <c r="G22" s="257"/>
      <c r="H22" s="212"/>
      <c r="I22" s="212"/>
      <c r="J22" s="47"/>
      <c r="K22" s="47"/>
      <c r="L22" s="218"/>
      <c r="M22" s="47"/>
      <c r="N22" s="181"/>
    </row>
    <row r="23" spans="1:17" s="140" customFormat="1" ht="14.1" customHeight="1">
      <c r="A23" s="245">
        <v>11</v>
      </c>
      <c r="B23" s="145" t="s">
        <v>119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198.75</v>
      </c>
      <c r="H23" s="47">
        <f>(D23-G23)*10000*65/1000000</f>
        <v>0.35750000000000737</v>
      </c>
      <c r="I23" s="47">
        <f>E23-H23</f>
        <v>1.0424999999999924</v>
      </c>
      <c r="J23" s="185">
        <v>1.4E-2</v>
      </c>
      <c r="K23" s="185">
        <f>J23</f>
        <v>1.4E-2</v>
      </c>
      <c r="L23" s="195">
        <f>I23*100/E23</f>
        <v>74.464285714285182</v>
      </c>
      <c r="M23" s="47">
        <v>0.05</v>
      </c>
      <c r="N23" s="181"/>
    </row>
    <row r="24" spans="1:17" s="140" customFormat="1" ht="14.1" customHeight="1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200.9</v>
      </c>
      <c r="H24" s="47">
        <f>(D24-G24)*10000*C24/1000000</f>
        <v>0.65999999999999381</v>
      </c>
      <c r="I24" s="47">
        <f>E24-H24</f>
        <v>0.8600000000000062</v>
      </c>
      <c r="J24" s="185">
        <v>0.15</v>
      </c>
      <c r="K24" s="185">
        <f>J24</f>
        <v>0.15</v>
      </c>
      <c r="L24" s="195">
        <f t="shared" ref="L24" si="6">I24*100/E24</f>
        <v>56.57894736842146</v>
      </c>
      <c r="M24" s="47">
        <v>0.05</v>
      </c>
      <c r="N24" s="181"/>
    </row>
    <row r="25" spans="1:17" s="140" customFormat="1" ht="14.1" customHeight="1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-1.6</v>
      </c>
      <c r="H25" s="47">
        <v>0.77</v>
      </c>
      <c r="I25" s="47">
        <f>E25-H25</f>
        <v>0.73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1.7875000000000012</v>
      </c>
      <c r="I26" s="215">
        <f>SUM(I23:I25)</f>
        <v>2.6324999999999985</v>
      </c>
      <c r="J26" s="215"/>
      <c r="K26" s="215"/>
      <c r="L26" s="201">
        <f>I26*100/E26</f>
        <v>59.558823529411725</v>
      </c>
      <c r="M26" s="214"/>
      <c r="N26" s="181"/>
    </row>
    <row r="27" spans="1:17" s="140" customFormat="1">
      <c r="A27" s="245"/>
      <c r="B27" s="190" t="s">
        <v>40</v>
      </c>
      <c r="C27" s="209"/>
      <c r="D27" s="212"/>
      <c r="E27" s="212"/>
      <c r="F27" s="212"/>
      <c r="G27" s="257"/>
      <c r="H27" s="212"/>
      <c r="I27" s="47"/>
      <c r="J27" s="47"/>
      <c r="K27" s="47"/>
      <c r="L27" s="195"/>
      <c r="M27" s="47"/>
      <c r="N27" s="181"/>
    </row>
    <row r="28" spans="1:17" s="140" customFormat="1" ht="24.75">
      <c r="A28" s="244">
        <v>14</v>
      </c>
      <c r="B28" s="145" t="s">
        <v>120</v>
      </c>
      <c r="C28" s="256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>
      <c r="A29" s="244">
        <v>15</v>
      </c>
      <c r="B29" s="145" t="s">
        <v>121</v>
      </c>
      <c r="C29" s="256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191.61</v>
      </c>
      <c r="H30" s="185">
        <f>E30-I30</f>
        <v>0.12399999999999989</v>
      </c>
      <c r="I30" s="185">
        <v>1.28</v>
      </c>
      <c r="J30" s="47">
        <v>0.15</v>
      </c>
      <c r="K30" s="47">
        <f>J30</f>
        <v>0.15</v>
      </c>
      <c r="L30" s="195">
        <f>I30*100/E30</f>
        <v>91.168091168091181</v>
      </c>
      <c r="M30" s="47">
        <v>0.15</v>
      </c>
      <c r="N30" s="181"/>
    </row>
    <row r="31" spans="1:17" s="140" customFormat="1" ht="14.1" customHeight="1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0.45000000000000007</v>
      </c>
      <c r="I31" s="47">
        <v>0.85</v>
      </c>
      <c r="J31" s="47">
        <v>0.01</v>
      </c>
      <c r="K31" s="47">
        <f>J31</f>
        <v>0.01</v>
      </c>
      <c r="L31" s="195">
        <f>I31*100/E31</f>
        <v>65.384615384615387</v>
      </c>
      <c r="M31" s="47">
        <v>0.02</v>
      </c>
      <c r="N31" s="181"/>
    </row>
    <row r="32" spans="1:17" s="140" customFormat="1" ht="24.75">
      <c r="A32" s="244">
        <v>18</v>
      </c>
      <c r="B32" s="145" t="s">
        <v>122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182.22</v>
      </c>
      <c r="H33" s="185">
        <f>(D33-G33)*10000*30/1000000</f>
        <v>8.4000000000000338E-2</v>
      </c>
      <c r="I33" s="185">
        <f>E33-H33</f>
        <v>3.8459999999999996</v>
      </c>
      <c r="J33" s="47">
        <v>7.0000000000000007E-2</v>
      </c>
      <c r="K33" s="47">
        <f>J33</f>
        <v>7.0000000000000007E-2</v>
      </c>
      <c r="L33" s="195">
        <f>I33*100/E33</f>
        <v>97.86259541984731</v>
      </c>
      <c r="M33" s="47">
        <v>0.21</v>
      </c>
      <c r="N33" s="181"/>
    </row>
    <row r="34" spans="1:14" s="140" customFormat="1" ht="14.1" customHeight="1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192.1</v>
      </c>
      <c r="H34" s="185">
        <f>(D34-G34)*10000*30/1000000</f>
        <v>0.1200000000000017</v>
      </c>
      <c r="I34" s="185">
        <f t="shared" ref="I34:I35" si="9">E34-H34</f>
        <v>0.9499999999999984</v>
      </c>
      <c r="J34" s="47">
        <v>0.01</v>
      </c>
      <c r="K34" s="47">
        <f>J34</f>
        <v>0.01</v>
      </c>
      <c r="L34" s="195">
        <f>I34*100/E34</f>
        <v>88.785046728971807</v>
      </c>
      <c r="M34" s="47">
        <v>0.01</v>
      </c>
      <c r="N34" s="181"/>
    </row>
    <row r="35" spans="1:14" s="140" customFormat="1" ht="14.1" customHeight="1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178.88</v>
      </c>
      <c r="H35" s="185">
        <f>(D35-G35)*10000*30/1000000</f>
        <v>6.599999999999967E-2</v>
      </c>
      <c r="I35" s="185">
        <f t="shared" si="9"/>
        <v>1.6840000000000004</v>
      </c>
      <c r="J35" s="47">
        <v>7.0000000000000007E-2</v>
      </c>
      <c r="K35" s="47">
        <f>J35</f>
        <v>7.0000000000000007E-2</v>
      </c>
      <c r="L35" s="195">
        <f t="shared" ref="L35" si="10">I35*100/E35</f>
        <v>96.228571428571442</v>
      </c>
      <c r="M35" s="47">
        <v>0.22</v>
      </c>
      <c r="N35" s="181"/>
    </row>
    <row r="36" spans="1:14" s="140" customFormat="1" ht="14.1" customHeight="1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173.8</v>
      </c>
      <c r="H36" s="185">
        <f>(D36-G36)*10000*30/1000000</f>
        <v>6.8999999999996925E-2</v>
      </c>
      <c r="I36" s="185">
        <f>E36-H36</f>
        <v>0.96100000000000307</v>
      </c>
      <c r="J36" s="47">
        <v>0.08</v>
      </c>
      <c r="K36" s="47">
        <f>J36</f>
        <v>0.08</v>
      </c>
      <c r="L36" s="195">
        <f>I36*100/E36</f>
        <v>93.30097087378671</v>
      </c>
      <c r="M36" s="47">
        <v>0.26</v>
      </c>
      <c r="N36" s="181"/>
    </row>
    <row r="37" spans="1:14" s="140" customFormat="1" ht="14.1" customHeight="1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0.91299999999999859</v>
      </c>
      <c r="I37" s="193">
        <f>I30+I33+I34+I35+I36+I31</f>
        <v>9.5710000000000015</v>
      </c>
      <c r="J37" s="192"/>
      <c r="K37" s="192"/>
      <c r="L37" s="201">
        <f>I37*100/E37</f>
        <v>91.291491797024051</v>
      </c>
      <c r="M37" s="192"/>
      <c r="N37" s="181"/>
    </row>
    <row r="38" spans="1:14" s="140" customFormat="1" ht="14.1" customHeight="1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189.24</v>
      </c>
      <c r="H39" s="47">
        <f>(D39-G39)*10000*C39/1000000</f>
        <v>0.14819999999999481</v>
      </c>
      <c r="I39" s="47">
        <f>E39-H39</f>
        <v>1.0418000000000052</v>
      </c>
      <c r="J39" s="47">
        <v>0.01</v>
      </c>
      <c r="K39" s="47">
        <f>J39</f>
        <v>0.01</v>
      </c>
      <c r="L39" s="195">
        <f t="shared" ref="L39:L41" si="12">I39*100/E39</f>
        <v>87.546218487395393</v>
      </c>
      <c r="M39" s="47">
        <v>0.05</v>
      </c>
      <c r="N39" s="181"/>
    </row>
    <row r="40" spans="1:14" s="140" customFormat="1" ht="14.1" customHeight="1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185.19</v>
      </c>
      <c r="H40" s="185">
        <f>(D40-G40)*10000*C40/1000000</f>
        <v>0.32240000000000241</v>
      </c>
      <c r="I40" s="185">
        <f>E40-H40</f>
        <v>1.5075999999999976</v>
      </c>
      <c r="J40" s="47">
        <v>0.01</v>
      </c>
      <c r="K40" s="47">
        <f>J40</f>
        <v>0.01</v>
      </c>
      <c r="L40" s="195">
        <f t="shared" si="12"/>
        <v>82.382513661202054</v>
      </c>
      <c r="M40" s="47">
        <v>0.06</v>
      </c>
      <c r="N40" s="181"/>
    </row>
    <row r="41" spans="1:14" s="140" customFormat="1" ht="14.1" customHeight="1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180.22</v>
      </c>
      <c r="H41" s="185">
        <f>(D41-G41)*10000*C41/1000000</f>
        <v>0.24319999999999709</v>
      </c>
      <c r="I41" s="185">
        <f>E41-H41</f>
        <v>0.77680000000000293</v>
      </c>
      <c r="J41" s="47">
        <v>0.02</v>
      </c>
      <c r="K41" s="47">
        <f>J41</f>
        <v>0.02</v>
      </c>
      <c r="L41" s="195">
        <f t="shared" si="12"/>
        <v>76.156862745098323</v>
      </c>
      <c r="M41" s="47">
        <v>0.06</v>
      </c>
      <c r="N41" s="181"/>
    </row>
    <row r="42" spans="1:14" s="140" customFormat="1" ht="14.1" customHeight="1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0.71379999999999433</v>
      </c>
      <c r="I42" s="192">
        <f>SUM(I39:I41)</f>
        <v>3.3262000000000058</v>
      </c>
      <c r="J42" s="192"/>
      <c r="K42" s="192"/>
      <c r="L42" s="201">
        <f>I42*100/E42</f>
        <v>82.331683168316971</v>
      </c>
      <c r="M42" s="192"/>
      <c r="N42" s="181"/>
    </row>
    <row r="43" spans="1:14" s="140" customFormat="1" ht="14.1" customHeight="1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181.8</v>
      </c>
      <c r="H44" s="47">
        <f>(D44-G44)*10000*C44/1000000</f>
        <v>0.46689999999999243</v>
      </c>
      <c r="I44" s="47">
        <f>E44-H44</f>
        <v>0.61310000000000764</v>
      </c>
      <c r="J44" s="47">
        <v>0.05</v>
      </c>
      <c r="K44" s="47">
        <f t="shared" ref="K44" si="14">J44</f>
        <v>0.05</v>
      </c>
      <c r="L44" s="195">
        <f t="shared" ref="L44:L46" si="15">I44*100/E44</f>
        <v>56.768518518519222</v>
      </c>
      <c r="M44" s="248">
        <v>0.04</v>
      </c>
      <c r="N44" s="181"/>
    </row>
    <row r="45" spans="1:14" s="140" customFormat="1" ht="14.1" customHeight="1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176.38</v>
      </c>
      <c r="H45" s="47">
        <f>(D45-G45)*10000*C45/1000000</f>
        <v>0.38936000000000287</v>
      </c>
      <c r="I45" s="47">
        <f>E45-H45</f>
        <v>1.0206399999999971</v>
      </c>
      <c r="J45" s="47">
        <v>0.05</v>
      </c>
      <c r="K45" s="47">
        <f>J45</f>
        <v>0.05</v>
      </c>
      <c r="L45" s="195">
        <f t="shared" si="15"/>
        <v>72.385815602836672</v>
      </c>
      <c r="M45" s="248">
        <v>0.05</v>
      </c>
      <c r="N45" s="181"/>
    </row>
    <row r="46" spans="1:14" s="140" customFormat="1" ht="14.1" customHeight="1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174.94</v>
      </c>
      <c r="H46" s="47">
        <f t="shared" ref="H46" si="16">(D46-G46)*10000*C46/1000000</f>
        <v>0.17360000000000128</v>
      </c>
      <c r="I46" s="47">
        <f>E46-H46</f>
        <v>0.99639999999999862</v>
      </c>
      <c r="J46" s="47">
        <v>0.1</v>
      </c>
      <c r="K46" s="47">
        <f>J46</f>
        <v>0.1</v>
      </c>
      <c r="L46" s="195">
        <f t="shared" si="15"/>
        <v>85.162393162393045</v>
      </c>
      <c r="M46" s="248">
        <v>0.06</v>
      </c>
      <c r="N46" s="181"/>
    </row>
    <row r="47" spans="1:14" s="140" customFormat="1" ht="14.1" customHeight="1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1.0298599999999967</v>
      </c>
      <c r="I47" s="192">
        <f>SUM(I44:I46)</f>
        <v>2.6301400000000035</v>
      </c>
      <c r="J47" s="192"/>
      <c r="K47" s="192"/>
      <c r="L47" s="201">
        <f>I47*100/E47</f>
        <v>71.86174863387987</v>
      </c>
      <c r="M47" s="192"/>
      <c r="N47" s="181"/>
    </row>
    <row r="48" spans="1:14" s="140" customFormat="1" ht="14.1" customHeight="1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>
      <c r="A50" s="245">
        <v>29</v>
      </c>
      <c r="B50" s="145" t="s">
        <v>62</v>
      </c>
      <c r="C50" s="256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211.18</v>
      </c>
      <c r="H50" s="47">
        <v>1.61</v>
      </c>
      <c r="I50" s="47">
        <f>E50-H50</f>
        <v>0.8600000000000001</v>
      </c>
      <c r="J50" s="47">
        <v>0.15</v>
      </c>
      <c r="K50" s="47">
        <f t="shared" ref="K50:K52" si="18">J50</f>
        <v>0.15</v>
      </c>
      <c r="L50" s="195">
        <f t="shared" ref="L50:L60" si="19">I50*100/E50</f>
        <v>34.817813765182187</v>
      </c>
      <c r="M50" s="47">
        <v>0.1</v>
      </c>
      <c r="N50" s="181"/>
    </row>
    <row r="51" spans="1:14" s="140" customFormat="1" ht="14.1" customHeight="1">
      <c r="A51" s="245">
        <v>30</v>
      </c>
      <c r="B51" s="145" t="s">
        <v>63</v>
      </c>
      <c r="C51" s="246">
        <v>53</v>
      </c>
      <c r="D51" s="47">
        <v>195.5</v>
      </c>
      <c r="E51" s="47">
        <v>1.3</v>
      </c>
      <c r="F51" s="47">
        <f t="shared" si="17"/>
        <v>195.5</v>
      </c>
      <c r="G51" s="47">
        <v>194.93</v>
      </c>
      <c r="H51" s="47">
        <v>0.27</v>
      </c>
      <c r="I51" s="47">
        <f>E51-H51</f>
        <v>1.03</v>
      </c>
      <c r="J51" s="47">
        <v>0.15</v>
      </c>
      <c r="K51" s="47">
        <f>J51</f>
        <v>0.15</v>
      </c>
      <c r="L51" s="195">
        <f t="shared" si="19"/>
        <v>79.230769230769226</v>
      </c>
      <c r="M51" s="47">
        <v>0.15</v>
      </c>
      <c r="N51" s="181"/>
    </row>
    <row r="52" spans="1:14" s="140" customFormat="1" ht="14.1" customHeight="1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191.4</v>
      </c>
      <c r="H52" s="47">
        <v>0.41</v>
      </c>
      <c r="I52" s="47">
        <f>E52-H52</f>
        <v>1.33</v>
      </c>
      <c r="J52" s="47">
        <v>0.2</v>
      </c>
      <c r="K52" s="47">
        <f t="shared" si="18"/>
        <v>0.2</v>
      </c>
      <c r="L52" s="195">
        <f>I52*100/E52</f>
        <v>76.436781609195407</v>
      </c>
      <c r="M52" s="47">
        <v>0.15</v>
      </c>
      <c r="N52" s="181"/>
    </row>
    <row r="53" spans="1:14" s="140" customFormat="1" ht="14.1" customHeight="1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189.13</v>
      </c>
      <c r="H53" s="47">
        <v>0.66</v>
      </c>
      <c r="I53" s="47">
        <f>E53-H53</f>
        <v>1.27</v>
      </c>
      <c r="J53" s="47">
        <v>0.25</v>
      </c>
      <c r="K53" s="47">
        <f>J53</f>
        <v>0.25</v>
      </c>
      <c r="L53" s="195">
        <f t="shared" si="19"/>
        <v>65.803108808290162</v>
      </c>
      <c r="M53" s="47">
        <v>0.2</v>
      </c>
      <c r="N53" s="181"/>
    </row>
    <row r="54" spans="1:14" s="140" customFormat="1" ht="14.1" customHeight="1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185.27</v>
      </c>
      <c r="H54" s="47">
        <v>0.37</v>
      </c>
      <c r="I54" s="47">
        <f>E54-H54</f>
        <v>0.70000000000000007</v>
      </c>
      <c r="J54" s="47">
        <v>0.3</v>
      </c>
      <c r="K54" s="47">
        <f t="shared" ref="K54:K60" si="20">J54</f>
        <v>0.3</v>
      </c>
      <c r="L54" s="195">
        <f t="shared" si="19"/>
        <v>65.420560747663544</v>
      </c>
      <c r="M54" s="47">
        <v>0.25</v>
      </c>
      <c r="N54" s="181"/>
    </row>
    <row r="55" spans="1:14" s="140" customFormat="1" ht="14.1" customHeight="1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182.03</v>
      </c>
      <c r="H56" s="47">
        <v>0.36</v>
      </c>
      <c r="I56" s="47">
        <f>E56-H56</f>
        <v>1.1099999999999999</v>
      </c>
      <c r="J56" s="47">
        <v>0.3</v>
      </c>
      <c r="K56" s="47">
        <f>J56</f>
        <v>0.3</v>
      </c>
      <c r="L56" s="195">
        <v>38</v>
      </c>
      <c r="M56" s="47">
        <v>0.3</v>
      </c>
      <c r="N56" s="181"/>
    </row>
    <row r="57" spans="1:14" s="140" customFormat="1" ht="14.1" customHeight="1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172.95</v>
      </c>
      <c r="H57" s="47">
        <f t="shared" ref="H57:H60" si="22">(D57-G57)*10000*C57/1000000</f>
        <v>2.9000000000006593E-2</v>
      </c>
      <c r="I57" s="47">
        <f>E57-H57</f>
        <v>1.1009999999999933</v>
      </c>
      <c r="J57" s="47">
        <v>0.01</v>
      </c>
      <c r="K57" s="47">
        <f>J57</f>
        <v>0.01</v>
      </c>
      <c r="L57" s="195">
        <f t="shared" si="19"/>
        <v>97.433628318583487</v>
      </c>
      <c r="M57" s="47">
        <v>0.35</v>
      </c>
      <c r="N57" s="181"/>
    </row>
    <row r="58" spans="1:14" s="140" customFormat="1" ht="14.1" customHeight="1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168.8</v>
      </c>
      <c r="H58" s="47">
        <f t="shared" si="22"/>
        <v>0.13599999999999227</v>
      </c>
      <c r="I58" s="47">
        <f>E58-H58</f>
        <v>1.0640000000000076</v>
      </c>
      <c r="J58" s="47">
        <v>0.01</v>
      </c>
      <c r="K58" s="47">
        <f t="shared" si="20"/>
        <v>0.01</v>
      </c>
      <c r="L58" s="195">
        <f t="shared" si="19"/>
        <v>88.666666666667297</v>
      </c>
      <c r="M58" s="47">
        <v>0.4</v>
      </c>
      <c r="N58" s="181"/>
    </row>
    <row r="59" spans="1:14" s="140" customFormat="1" ht="14.1" customHeight="1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162.88999999999999</v>
      </c>
      <c r="H59" s="47">
        <f t="shared" si="22"/>
        <v>0.11220000000001391</v>
      </c>
      <c r="I59" s="47">
        <f>E59-H59</f>
        <v>2.3877999999999862</v>
      </c>
      <c r="J59" s="47">
        <v>0.01</v>
      </c>
      <c r="K59" s="47">
        <f t="shared" si="20"/>
        <v>0.01</v>
      </c>
      <c r="L59" s="195">
        <f t="shared" si="19"/>
        <v>95.511999999999446</v>
      </c>
      <c r="M59" s="47">
        <v>0.45</v>
      </c>
      <c r="N59" s="181"/>
    </row>
    <row r="60" spans="1:14" s="140" customFormat="1" ht="14.1" customHeight="1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159.9</v>
      </c>
      <c r="H60" s="47">
        <f t="shared" si="22"/>
        <v>0.15599999999999112</v>
      </c>
      <c r="I60" s="47">
        <f>E60-H60</f>
        <v>1.124000000000009</v>
      </c>
      <c r="J60" s="47">
        <v>0.02</v>
      </c>
      <c r="K60" s="47">
        <f t="shared" si="20"/>
        <v>0.02</v>
      </c>
      <c r="L60" s="195">
        <f t="shared" si="19"/>
        <v>87.812500000000696</v>
      </c>
      <c r="M60" s="47">
        <v>0.5</v>
      </c>
      <c r="N60" s="181"/>
    </row>
    <row r="61" spans="1:14" s="140" customFormat="1" ht="14.1" customHeight="1">
      <c r="A61" s="217"/>
      <c r="B61" s="190" t="s">
        <v>35</v>
      </c>
      <c r="C61" s="209"/>
      <c r="D61" s="47"/>
      <c r="E61" s="192">
        <f>E50+E51+E52+E53+E54+E56+E57+E58+E59+E60</f>
        <v>16.09</v>
      </c>
      <c r="F61" s="192"/>
      <c r="G61" s="219"/>
      <c r="H61" s="192">
        <f>H50+H51+H52+H53+H54+H56+H57+H58+H59+H60+H49</f>
        <v>4.1132000000000035</v>
      </c>
      <c r="I61" s="192">
        <f>I50+I51+I52+I53+I54+I56+I57+I58+I59+I60+I49</f>
        <v>11.976799999999997</v>
      </c>
      <c r="J61" s="192"/>
      <c r="K61" s="258"/>
      <c r="L61" s="201">
        <f>I61*100/E61</f>
        <v>74.43629583592292</v>
      </c>
      <c r="M61" s="258"/>
      <c r="N61" s="181"/>
    </row>
    <row r="62" spans="1:14" s="140" customFormat="1" ht="14.1" customHeight="1">
      <c r="A62" s="217"/>
      <c r="B62" s="190" t="s">
        <v>72</v>
      </c>
      <c r="C62" s="209"/>
      <c r="D62" s="211"/>
      <c r="E62" s="47"/>
      <c r="F62" s="256"/>
      <c r="G62" s="259"/>
      <c r="H62" s="256"/>
      <c r="I62" s="256"/>
      <c r="J62" s="211"/>
      <c r="K62" s="211"/>
      <c r="L62" s="260"/>
      <c r="M62" s="211"/>
      <c r="N62" s="181"/>
    </row>
    <row r="63" spans="1:14" s="140" customFormat="1" ht="14.1" customHeight="1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217.56</v>
      </c>
      <c r="H63" s="47">
        <v>0.24</v>
      </c>
      <c r="I63" s="47">
        <f>E63-H63</f>
        <v>0.88000000000000012</v>
      </c>
      <c r="J63" s="47">
        <v>0.06</v>
      </c>
      <c r="K63" s="47">
        <f>J63</f>
        <v>0.06</v>
      </c>
      <c r="L63" s="195">
        <f t="shared" ref="L63:L68" si="24">I63*100/E63</f>
        <v>78.571428571428584</v>
      </c>
      <c r="M63" s="47">
        <v>0.01</v>
      </c>
      <c r="N63" s="181"/>
    </row>
    <row r="64" spans="1:14" s="140" customFormat="1" ht="14.1" customHeight="1">
      <c r="A64" s="217">
        <v>40</v>
      </c>
      <c r="B64" s="145" t="s">
        <v>74</v>
      </c>
      <c r="C64" s="246">
        <v>158</v>
      </c>
      <c r="D64" s="47">
        <v>211.5</v>
      </c>
      <c r="E64" s="47">
        <v>2.21</v>
      </c>
      <c r="F64" s="47">
        <f t="shared" si="23"/>
        <v>211.5</v>
      </c>
      <c r="G64" s="47">
        <v>211.13</v>
      </c>
      <c r="H64" s="47">
        <v>0.34</v>
      </c>
      <c r="I64" s="47">
        <f>E64-H64</f>
        <v>1.8699999999999999</v>
      </c>
      <c r="J64" s="47">
        <v>7.0000000000000007E-2</v>
      </c>
      <c r="K64" s="47">
        <f>J64</f>
        <v>7.0000000000000007E-2</v>
      </c>
      <c r="L64" s="195">
        <f t="shared" si="24"/>
        <v>84.615384615384613</v>
      </c>
      <c r="M64" s="47">
        <v>0.04</v>
      </c>
      <c r="N64" s="181"/>
    </row>
    <row r="65" spans="1:14" s="140" customFormat="1" ht="14.1" customHeight="1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188.8</v>
      </c>
      <c r="H65" s="47">
        <v>0.41</v>
      </c>
      <c r="I65" s="47">
        <f>E65-H65</f>
        <v>1.1700000000000002</v>
      </c>
      <c r="J65" s="47">
        <v>0.08</v>
      </c>
      <c r="K65" s="47">
        <f>J65</f>
        <v>0.08</v>
      </c>
      <c r="L65" s="195">
        <f t="shared" si="24"/>
        <v>74.050632911392412</v>
      </c>
      <c r="M65" s="47">
        <v>0.06</v>
      </c>
      <c r="N65" s="181"/>
    </row>
    <row r="66" spans="1:14" s="140" customFormat="1" ht="14.1" customHeight="1">
      <c r="A66" s="217">
        <v>42</v>
      </c>
      <c r="B66" s="145" t="s">
        <v>76</v>
      </c>
      <c r="C66" s="246">
        <v>109.5</v>
      </c>
      <c r="D66" s="47">
        <v>184.5</v>
      </c>
      <c r="E66" s="47">
        <v>1.43</v>
      </c>
      <c r="F66" s="47">
        <f t="shared" si="23"/>
        <v>184.5</v>
      </c>
      <c r="G66" s="47">
        <v>184.16</v>
      </c>
      <c r="H66" s="47">
        <v>0.36</v>
      </c>
      <c r="I66" s="47">
        <f>E66-H66</f>
        <v>1.0699999999999998</v>
      </c>
      <c r="J66" s="47">
        <v>7.0000000000000007E-2</v>
      </c>
      <c r="K66" s="47">
        <f>J66</f>
        <v>7.0000000000000007E-2</v>
      </c>
      <c r="L66" s="195">
        <f t="shared" si="24"/>
        <v>74.825174825174813</v>
      </c>
      <c r="M66" s="47">
        <v>7.0000000000000007E-2</v>
      </c>
      <c r="N66" s="181"/>
    </row>
    <row r="67" spans="1:14" s="140" customFormat="1" ht="14.1" customHeight="1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97.9</v>
      </c>
      <c r="H68" s="47">
        <f>(D68-G68)*10000*C68/1000000</f>
        <v>8.7359999999991486E-2</v>
      </c>
      <c r="I68" s="47">
        <f>E68-H68</f>
        <v>2.4126400000000086</v>
      </c>
      <c r="J68" s="47">
        <v>0.15</v>
      </c>
      <c r="K68" s="47">
        <f>J68</f>
        <v>0.15</v>
      </c>
      <c r="L68" s="195">
        <f t="shared" si="24"/>
        <v>96.505600000000342</v>
      </c>
      <c r="M68" s="47">
        <v>0.15</v>
      </c>
      <c r="N68" s="181"/>
    </row>
    <row r="69" spans="1:14" s="140" customFormat="1" ht="14.1" customHeight="1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</v>
      </c>
      <c r="H69" s="47">
        <f>(D69-G69)*10000*100/1000000</f>
        <v>0.86000000000001364</v>
      </c>
      <c r="I69" s="47">
        <f>E69-H69</f>
        <v>1.7399999999999864</v>
      </c>
      <c r="J69" s="47">
        <v>0</v>
      </c>
      <c r="K69" s="47">
        <f t="shared" ref="K69" si="25">J69</f>
        <v>0</v>
      </c>
      <c r="L69" s="195">
        <f>I69*100/E69</f>
        <v>66.923076923076394</v>
      </c>
      <c r="M69" s="47">
        <v>0.16</v>
      </c>
      <c r="N69" s="181"/>
    </row>
    <row r="70" spans="1:14" s="140" customFormat="1" ht="14.1" customHeight="1">
      <c r="A70" s="217"/>
      <c r="B70" s="190" t="s">
        <v>35</v>
      </c>
      <c r="C70" s="209"/>
      <c r="D70" s="191"/>
      <c r="E70" s="192">
        <f>E69+E68+E66+E65+E64+E63</f>
        <v>11.440000000000001</v>
      </c>
      <c r="F70" s="192"/>
      <c r="G70" s="219"/>
      <c r="H70" s="192">
        <f>H69+H68+H66+H65+H64+H63</f>
        <v>2.2973600000000047</v>
      </c>
      <c r="I70" s="192">
        <f>I69+I68+I66+I65+I64+I63</f>
        <v>9.1426399999999948</v>
      </c>
      <c r="J70" s="192"/>
      <c r="K70" s="192"/>
      <c r="L70" s="201">
        <f>I70*100/E70</f>
        <v>79.918181818181765</v>
      </c>
      <c r="M70" s="192"/>
      <c r="N70" s="181"/>
    </row>
    <row r="71" spans="1:14" s="203" customFormat="1" ht="14.1" customHeight="1">
      <c r="A71" s="217"/>
      <c r="B71" s="190" t="s">
        <v>80</v>
      </c>
      <c r="C71" s="209"/>
      <c r="D71" s="261"/>
      <c r="E71" s="262"/>
      <c r="F71" s="261"/>
      <c r="G71" s="263"/>
      <c r="H71" s="261"/>
      <c r="I71" s="261"/>
      <c r="J71" s="47"/>
      <c r="K71" s="261"/>
      <c r="L71" s="218"/>
      <c r="M71" s="261"/>
      <c r="N71" s="181"/>
    </row>
    <row r="72" spans="1:14" s="140" customFormat="1" ht="14.1" customHeight="1">
      <c r="A72" s="217">
        <v>46</v>
      </c>
      <c r="B72" s="145" t="s">
        <v>81</v>
      </c>
      <c r="C72" s="264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168.32</v>
      </c>
      <c r="H73" s="47">
        <f>(D73-G73)*10000*C73/1000000</f>
        <v>1.05600000000004</v>
      </c>
      <c r="I73" s="47">
        <f t="shared" ref="I73:I82" si="28">E73-H73</f>
        <v>3.7439999999999598</v>
      </c>
      <c r="J73" s="47">
        <v>0</v>
      </c>
      <c r="K73" s="47">
        <f>J73</f>
        <v>0</v>
      </c>
      <c r="L73" s="195">
        <f t="shared" ref="L73:L82" si="29">I73*100/E73</f>
        <v>77.999999999999176</v>
      </c>
      <c r="M73" s="47">
        <v>7.0000000000000007E-2</v>
      </c>
      <c r="N73" s="181"/>
    </row>
    <row r="74" spans="1:14" s="140" customFormat="1" ht="14.1" customHeight="1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47">
        <v>0.06</v>
      </c>
      <c r="L74" s="195">
        <f t="shared" si="29"/>
        <v>66.218750000000085</v>
      </c>
      <c r="M74" s="47">
        <v>0.1</v>
      </c>
      <c r="N74" s="181"/>
    </row>
    <row r="75" spans="1:14" s="140" customFormat="1" ht="14.1" customHeight="1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47">
        <v>7.0000000000000007E-2</v>
      </c>
      <c r="L75" s="195">
        <f t="shared" si="29"/>
        <v>51.980392156861498</v>
      </c>
      <c r="M75" s="47">
        <v>0.1</v>
      </c>
      <c r="N75" s="181"/>
    </row>
    <row r="76" spans="1:14" s="140" customFormat="1" ht="14.1" customHeight="1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47">
        <v>0.09</v>
      </c>
      <c r="L76" s="195">
        <f t="shared" si="29"/>
        <v>43.529411764705088</v>
      </c>
      <c r="M76" s="47">
        <v>0.11</v>
      </c>
      <c r="N76" s="181"/>
    </row>
    <row r="77" spans="1:14" s="140" customFormat="1" ht="14.1" customHeight="1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47">
        <v>0.09</v>
      </c>
      <c r="L77" s="195">
        <f t="shared" si="29"/>
        <v>83.5</v>
      </c>
      <c r="M77" s="47">
        <v>0.11</v>
      </c>
      <c r="N77" s="181"/>
    </row>
    <row r="78" spans="1:14" s="140" customFormat="1" ht="14.1" customHeight="1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47">
        <v>0.01</v>
      </c>
      <c r="L78" s="195">
        <f t="shared" si="29"/>
        <v>46.7768595041331</v>
      </c>
      <c r="M78" s="47">
        <v>0.12</v>
      </c>
      <c r="N78" s="181"/>
    </row>
    <row r="79" spans="1:14" s="140" customFormat="1" ht="14.1" customHeight="1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47">
        <v>0.11</v>
      </c>
      <c r="L79" s="195">
        <f t="shared" si="29"/>
        <v>98.86274509804025</v>
      </c>
      <c r="M79" s="47">
        <v>0.13</v>
      </c>
      <c r="N79" s="181"/>
    </row>
    <row r="80" spans="1:14" s="140" customFormat="1" ht="14.1" customHeight="1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195">
        <f t="shared" si="29"/>
        <v>91.173076923076579</v>
      </c>
      <c r="M80" s="47">
        <v>0.09</v>
      </c>
      <c r="N80" s="181"/>
    </row>
    <row r="81" spans="1:14" s="140" customFormat="1" ht="14.1" customHeight="1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4.2156000000000544</v>
      </c>
      <c r="I83" s="192">
        <f>SUM(I73:I82)</f>
        <v>13.504399999999945</v>
      </c>
      <c r="J83" s="193"/>
      <c r="K83" s="192"/>
      <c r="L83" s="201">
        <f>I83*100/E83</f>
        <v>76.20993227990941</v>
      </c>
      <c r="M83" s="192"/>
      <c r="N83" s="181"/>
    </row>
    <row r="84" spans="1:14" s="140" customFormat="1" ht="14.1" customHeight="1">
      <c r="A84" s="217"/>
      <c r="B84" s="190" t="s">
        <v>92</v>
      </c>
      <c r="C84" s="209"/>
      <c r="D84" s="47"/>
      <c r="E84" s="258"/>
      <c r="F84" s="258"/>
      <c r="G84" s="265"/>
      <c r="H84" s="258"/>
      <c r="I84" s="258"/>
      <c r="J84" s="258"/>
      <c r="K84" s="258"/>
      <c r="L84" s="266"/>
      <c r="M84" s="258"/>
      <c r="N84" s="181"/>
    </row>
    <row r="85" spans="1:14" s="140" customFormat="1" ht="14.1" customHeight="1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150.34</v>
      </c>
      <c r="H85" s="47">
        <f>(D85-G85)*10000*C85/1000000</f>
        <v>1.1685599999999983</v>
      </c>
      <c r="I85" s="47">
        <f>E85-H85</f>
        <v>0.25144000000000166</v>
      </c>
      <c r="J85" s="211">
        <v>0</v>
      </c>
      <c r="K85" s="211">
        <f t="shared" ref="K85" si="31">J85</f>
        <v>0</v>
      </c>
      <c r="L85" s="195">
        <f t="shared" ref="L85:L87" si="32">I85*100/E85</f>
        <v>17.707042253521244</v>
      </c>
      <c r="M85" s="211">
        <v>0.05</v>
      </c>
      <c r="N85" s="181"/>
    </row>
    <row r="86" spans="1:14" s="140" customFormat="1" ht="14.1" customHeight="1">
      <c r="A86" s="217"/>
      <c r="B86" s="190" t="s">
        <v>94</v>
      </c>
      <c r="C86" s="209"/>
      <c r="D86" s="211"/>
      <c r="E86" s="211"/>
      <c r="F86" s="211"/>
      <c r="G86" s="267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>
      <c r="A87" s="217">
        <v>58</v>
      </c>
      <c r="B87" s="145" t="s">
        <v>95</v>
      </c>
      <c r="C87" s="47">
        <v>72</v>
      </c>
      <c r="D87" s="211">
        <v>160</v>
      </c>
      <c r="E87" s="211">
        <v>1.45</v>
      </c>
      <c r="F87" s="47">
        <f>D87</f>
        <v>160</v>
      </c>
      <c r="G87" s="211">
        <v>159.4</v>
      </c>
      <c r="H87" s="47">
        <f>(D87-G87)*10000*C87/1000000</f>
        <v>0.43199999999999594</v>
      </c>
      <c r="I87" s="47">
        <f>E87-H87</f>
        <v>1.018000000000004</v>
      </c>
      <c r="J87" s="211">
        <v>0.01</v>
      </c>
      <c r="K87" s="211">
        <f>J87</f>
        <v>0.01</v>
      </c>
      <c r="L87" s="195">
        <f t="shared" si="32"/>
        <v>70.206896551724412</v>
      </c>
      <c r="M87" s="211">
        <v>0.01</v>
      </c>
      <c r="N87" s="238"/>
    </row>
    <row r="88" spans="1:14" s="140" customFormat="1">
      <c r="A88" s="217"/>
      <c r="B88" s="190" t="s">
        <v>96</v>
      </c>
      <c r="C88" s="209"/>
      <c r="D88" s="211"/>
      <c r="E88" s="268"/>
      <c r="F88" s="268"/>
      <c r="G88" s="269"/>
      <c r="H88" s="211"/>
      <c r="I88" s="211"/>
      <c r="J88" s="268"/>
      <c r="K88" s="268"/>
      <c r="L88" s="225"/>
      <c r="M88" s="268"/>
      <c r="N88" s="181"/>
    </row>
    <row r="89" spans="1:14" s="140" customFormat="1" ht="24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>
      <c r="A90" s="217"/>
      <c r="B90" s="190" t="s">
        <v>98</v>
      </c>
      <c r="C90" s="209"/>
      <c r="D90" s="211"/>
      <c r="E90" s="211"/>
      <c r="F90" s="211"/>
      <c r="G90" s="267"/>
      <c r="H90" s="211"/>
      <c r="I90" s="211"/>
      <c r="J90" s="211"/>
      <c r="K90" s="211"/>
      <c r="L90" s="225"/>
      <c r="M90" s="211"/>
      <c r="N90" s="181"/>
    </row>
    <row r="91" spans="1:14" s="140" customFormat="1" ht="24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>
      <c r="A92" s="251"/>
      <c r="B92" s="190" t="s">
        <v>99</v>
      </c>
      <c r="C92" s="209"/>
      <c r="D92" s="211"/>
      <c r="E92" s="211"/>
      <c r="F92" s="211"/>
      <c r="G92" s="267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>
      <c r="A93" s="217">
        <v>61</v>
      </c>
      <c r="B93" s="145"/>
      <c r="C93" s="270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>
      <c r="A94" s="217">
        <v>62</v>
      </c>
      <c r="B94" s="145" t="s">
        <v>101</v>
      </c>
      <c r="C94" s="270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1">
        <v>0.32</v>
      </c>
      <c r="N94" s="181"/>
    </row>
    <row r="95" spans="1:14" s="140" customFormat="1" ht="14.1" customHeight="1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>
      <c r="A96" s="217"/>
      <c r="B96" s="190" t="s">
        <v>102</v>
      </c>
      <c r="C96" s="209"/>
      <c r="D96" s="211"/>
      <c r="E96" s="211"/>
      <c r="F96" s="211"/>
      <c r="G96" s="267"/>
      <c r="H96" s="211"/>
      <c r="I96" s="211"/>
      <c r="J96" s="211"/>
      <c r="K96" s="211"/>
      <c r="L96" s="225"/>
      <c r="M96" s="211"/>
      <c r="N96" s="181"/>
    </row>
    <row r="97" spans="1:15" ht="14.1" customHeight="1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2"/>
      <c r="K97" s="272"/>
      <c r="L97" s="211"/>
      <c r="M97" s="271">
        <v>0.06</v>
      </c>
      <c r="N97" s="181"/>
    </row>
    <row r="98" spans="1:1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3"/>
      <c r="N98" s="181"/>
    </row>
    <row r="99" spans="1:15" ht="14.1" customHeight="1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>
      <c r="A100" s="217"/>
      <c r="B100" s="274" t="s">
        <v>106</v>
      </c>
      <c r="C100" s="212"/>
      <c r="D100" s="47"/>
      <c r="E100" s="192">
        <f>E21+E26+E37+E42+E47+E61+E70+E83+E85+E87</f>
        <v>129.31399999999999</v>
      </c>
      <c r="F100" s="192"/>
      <c r="G100" s="192"/>
      <c r="H100" s="192">
        <f>H21+H26+H37+H42+H47+H61+H70+H83+H85+H87</f>
        <v>33.939832800000019</v>
      </c>
      <c r="I100" s="192">
        <f>I21+I26+I37+I42+I47+I61+I70+I83+I85+I87</f>
        <v>95.374167199999988</v>
      </c>
      <c r="J100" s="192"/>
      <c r="K100" s="192"/>
      <c r="L100" s="192">
        <f>I100*100/E100</f>
        <v>73.753937856689916</v>
      </c>
      <c r="M100" s="258"/>
      <c r="N100" s="181"/>
    </row>
    <row r="101" spans="1:15" ht="14.1" customHeight="1">
      <c r="A101" s="230"/>
      <c r="B101" s="276" t="s">
        <v>107</v>
      </c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181"/>
    </row>
    <row r="102" spans="1:15">
      <c r="A102" s="252">
        <v>1</v>
      </c>
      <c r="B102" s="177" t="s">
        <v>108</v>
      </c>
      <c r="C102" s="231">
        <v>134</v>
      </c>
      <c r="D102" s="231">
        <v>102.1</v>
      </c>
      <c r="E102" s="231">
        <v>2.41</v>
      </c>
      <c r="F102" s="47">
        <f t="shared" ref="F102:F104" si="33">D102</f>
        <v>102.1</v>
      </c>
      <c r="G102" s="47">
        <v>101.5</v>
      </c>
      <c r="H102" s="47">
        <f>(D102-G102)*10000*C102/1000000</f>
        <v>0.80399999999999239</v>
      </c>
      <c r="I102" s="47">
        <f>E102-H102</f>
        <v>1.6060000000000079</v>
      </c>
      <c r="J102" s="231">
        <v>0.02</v>
      </c>
      <c r="K102" s="231">
        <f>J102</f>
        <v>0.02</v>
      </c>
      <c r="L102" s="195">
        <f t="shared" ref="L102:L104" si="34">I102*100/E102</f>
        <v>66.639004149377911</v>
      </c>
      <c r="M102" s="231"/>
      <c r="N102" s="181"/>
    </row>
    <row r="103" spans="1:15" ht="14.1" customHeight="1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168.81</v>
      </c>
      <c r="H103" s="47">
        <f>(D103-G103)*10000*C103/1000000</f>
        <v>2.3390999999999922</v>
      </c>
      <c r="I103" s="47">
        <f>E103-H103</f>
        <v>1.7209000000000074</v>
      </c>
      <c r="J103" s="185">
        <v>1E-3</v>
      </c>
      <c r="K103" s="185">
        <f>J103</f>
        <v>1E-3</v>
      </c>
      <c r="L103" s="195">
        <f t="shared" si="34"/>
        <v>42.386699507389352</v>
      </c>
      <c r="M103" s="47"/>
      <c r="N103" s="181"/>
    </row>
    <row r="104" spans="1:15" ht="14.1" customHeight="1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177.9</v>
      </c>
      <c r="H104" s="47">
        <f>(D104-G104)*10000*C104/1000000</f>
        <v>0.88439999999999552</v>
      </c>
      <c r="I104" s="47">
        <f>E104-H104</f>
        <v>0.11560000000000448</v>
      </c>
      <c r="J104" s="47">
        <v>0</v>
      </c>
      <c r="K104" s="47">
        <v>0</v>
      </c>
      <c r="L104" s="195">
        <f t="shared" si="34"/>
        <v>11.560000000000448</v>
      </c>
      <c r="M104" s="47"/>
      <c r="N104" s="181"/>
    </row>
    <row r="105" spans="1:15">
      <c r="A105" s="254"/>
      <c r="B105" s="232"/>
      <c r="C105" s="192"/>
      <c r="D105" s="192"/>
      <c r="E105" s="192">
        <f>SUM(E102:E104)</f>
        <v>7.47</v>
      </c>
      <c r="F105" s="192"/>
      <c r="G105" s="233"/>
      <c r="H105" s="192">
        <f>SUM(H102:H104)</f>
        <v>4.0274999999999803</v>
      </c>
      <c r="I105" s="192">
        <f>SUM(I102:I104)</f>
        <v>3.4425000000000199</v>
      </c>
      <c r="J105" s="192"/>
      <c r="K105" s="192"/>
      <c r="L105" s="201">
        <f>I105*100/E105</f>
        <v>46.084337349397856</v>
      </c>
      <c r="M105" s="192"/>
      <c r="N105" s="240"/>
    </row>
    <row r="106" spans="1:1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/>
    </row>
    <row r="107" spans="1:1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B3" sqref="B3:M3"/>
    </sheetView>
  </sheetViews>
  <sheetFormatPr defaultRowHeight="1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>
      <c r="A1" s="1"/>
      <c r="B1" s="290" t="s">
        <v>0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5" ht="12" customHeight="1">
      <c r="A2" s="1"/>
      <c r="B2" s="290" t="s">
        <v>114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5" ht="10.5" customHeight="1">
      <c r="A3" s="1"/>
      <c r="B3" s="291" t="str">
        <f>Лист1!B3</f>
        <v>станом на 03 вересня 2024р.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15" ht="12.75" customHeight="1">
      <c r="A4" s="2"/>
      <c r="B4" s="3"/>
      <c r="C4" s="292" t="s">
        <v>2</v>
      </c>
      <c r="D4" s="293"/>
      <c r="E4" s="294"/>
      <c r="F4" s="295" t="s">
        <v>3</v>
      </c>
      <c r="G4" s="296"/>
      <c r="H4" s="297"/>
      <c r="I4" s="297"/>
      <c r="J4" s="297"/>
      <c r="K4" s="298"/>
      <c r="L4" s="286" t="s">
        <v>4</v>
      </c>
      <c r="M4" s="299" t="s">
        <v>5</v>
      </c>
      <c r="N4" s="284"/>
    </row>
    <row r="5" spans="1:15">
      <c r="A5" s="4"/>
      <c r="B5" s="285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86" t="s">
        <v>113</v>
      </c>
      <c r="L5" s="287"/>
      <c r="M5" s="300"/>
      <c r="N5" s="284"/>
    </row>
    <row r="6" spans="1:15">
      <c r="A6" s="4"/>
      <c r="B6" s="285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287"/>
      <c r="L6" s="287"/>
      <c r="M6" s="300"/>
      <c r="N6" s="284"/>
    </row>
    <row r="7" spans="1:1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87"/>
      <c r="L7" s="287"/>
      <c r="M7" s="300"/>
      <c r="N7" s="284"/>
    </row>
    <row r="8" spans="1:15" ht="15" customHeight="1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88"/>
      <c r="L8" s="288"/>
      <c r="M8" s="301"/>
      <c r="N8" s="284"/>
    </row>
    <row r="9" spans="1:15" ht="12" customHeight="1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175.58</v>
      </c>
      <c r="H11" s="27">
        <f>Лист1!H11</f>
        <v>4.4842747999999597</v>
      </c>
      <c r="I11" s="27">
        <f>E11-H11</f>
        <v>3.7557252000000405</v>
      </c>
      <c r="J11" s="27">
        <f>Лист1!J11</f>
        <v>0.35</v>
      </c>
      <c r="K11" s="27">
        <f>J11</f>
        <v>0.35</v>
      </c>
      <c r="L11" s="28">
        <f t="shared" ref="L11:L20" si="0">I11*100/E11</f>
        <v>45.579189320388835</v>
      </c>
      <c r="M11" s="154">
        <v>0.35</v>
      </c>
      <c r="N11" s="166"/>
      <c r="O11" s="166">
        <f>G11-D11</f>
        <v>-1.4199999999999875</v>
      </c>
    </row>
    <row r="12" spans="1:15" s="140" customFormat="1" ht="14.1" customHeight="1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167.39</v>
      </c>
      <c r="H12" s="27">
        <f>Лист1!H12</f>
        <v>0.13200000000001635</v>
      </c>
      <c r="I12" s="27">
        <f t="shared" ref="I12:I20" si="2">E12-H12</f>
        <v>3.3079999999999834</v>
      </c>
      <c r="J12" s="27">
        <f>Лист1!J12</f>
        <v>0.54</v>
      </c>
      <c r="K12" s="27">
        <f t="shared" ref="K12:K20" si="3">J12</f>
        <v>0.54</v>
      </c>
      <c r="L12" s="28">
        <f t="shared" si="0"/>
        <v>96.162790697673941</v>
      </c>
      <c r="M12" s="154">
        <v>0.8</v>
      </c>
      <c r="N12" s="166"/>
      <c r="O12" s="166">
        <f t="shared" ref="O12:O75" si="4">G12-D12</f>
        <v>-0.11000000000001364</v>
      </c>
    </row>
    <row r="13" spans="1:15" s="140" customFormat="1" ht="14.1" customHeight="1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163.58000000000001</v>
      </c>
      <c r="H13" s="27">
        <f>Лист1!H13</f>
        <v>0.9239999999999724</v>
      </c>
      <c r="I13" s="27">
        <f t="shared" si="2"/>
        <v>0.5760000000000276</v>
      </c>
      <c r="J13" s="27">
        <f>Лист1!J13</f>
        <v>0.65</v>
      </c>
      <c r="K13" s="27">
        <f>J13</f>
        <v>0.65</v>
      </c>
      <c r="L13" s="28">
        <f t="shared" si="0"/>
        <v>38.400000000001839</v>
      </c>
      <c r="M13" s="154">
        <v>0.95</v>
      </c>
      <c r="N13" s="166"/>
      <c r="O13" s="166">
        <f t="shared" si="4"/>
        <v>-0.41999999999998749</v>
      </c>
    </row>
    <row r="14" spans="1:15" s="140" customFormat="1" ht="14.1" customHeight="1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156.91</v>
      </c>
      <c r="H14" s="27">
        <f>Лист1!H14</f>
        <v>3.1766780000000181</v>
      </c>
      <c r="I14" s="27">
        <f t="shared" si="2"/>
        <v>13.783321999999982</v>
      </c>
      <c r="J14" s="27">
        <f>Лист1!J14</f>
        <v>1.5</v>
      </c>
      <c r="K14" s="27">
        <f t="shared" si="3"/>
        <v>1.5</v>
      </c>
      <c r="L14" s="28">
        <f t="shared" si="0"/>
        <v>81.269587264150829</v>
      </c>
      <c r="M14" s="154">
        <v>1.5</v>
      </c>
      <c r="N14" s="166"/>
      <c r="O14" s="166">
        <f t="shared" si="4"/>
        <v>-0.59000000000000341</v>
      </c>
    </row>
    <row r="15" spans="1:15" s="140" customFormat="1" ht="14.1" customHeight="1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144.27000000000001</v>
      </c>
      <c r="H15" s="27">
        <f>Лист1!H15</f>
        <v>0.2144999999999925</v>
      </c>
      <c r="I15" s="27">
        <f t="shared" si="2"/>
        <v>2.2055000000000073</v>
      </c>
      <c r="J15" s="27">
        <f>Лист1!J15</f>
        <v>1.5</v>
      </c>
      <c r="K15" s="27">
        <f t="shared" si="3"/>
        <v>1.5</v>
      </c>
      <c r="L15" s="28">
        <f t="shared" si="0"/>
        <v>91.136363636363939</v>
      </c>
      <c r="M15" s="154">
        <v>1.7</v>
      </c>
      <c r="N15" s="166"/>
      <c r="O15" s="166">
        <f t="shared" si="4"/>
        <v>-0.12999999999999545</v>
      </c>
    </row>
    <row r="16" spans="1:15" s="140" customFormat="1" ht="14.1" customHeight="1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142.69999999999999</v>
      </c>
      <c r="H16" s="27">
        <f>Лист1!H16</f>
        <v>3.5500000000008067E-2</v>
      </c>
      <c r="I16" s="27">
        <f t="shared" si="2"/>
        <v>1.524499999999992</v>
      </c>
      <c r="J16" s="27">
        <f>Лист1!J16</f>
        <v>1.5</v>
      </c>
      <c r="K16" s="27">
        <f t="shared" si="3"/>
        <v>1.5</v>
      </c>
      <c r="L16" s="28">
        <f t="shared" si="0"/>
        <v>97.724358974358452</v>
      </c>
      <c r="M16" s="154">
        <v>1.8</v>
      </c>
      <c r="N16" s="166"/>
      <c r="O16" s="166">
        <f t="shared" si="4"/>
        <v>-5.0000000000011369E-2</v>
      </c>
    </row>
    <row r="17" spans="1:15" s="140" customFormat="1" ht="14.1" customHeight="1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130.72</v>
      </c>
      <c r="H17" s="27">
        <f>Лист1!H17</f>
        <v>2.8775999999999851</v>
      </c>
      <c r="I17" s="27">
        <f t="shared" si="2"/>
        <v>0.39240000000001496</v>
      </c>
      <c r="J17" s="27">
        <f>Лист1!J17</f>
        <v>2.25</v>
      </c>
      <c r="K17" s="27">
        <f t="shared" si="3"/>
        <v>2.25</v>
      </c>
      <c r="L17" s="28">
        <f t="shared" si="0"/>
        <v>12.000000000000457</v>
      </c>
      <c r="M17" s="154">
        <v>2.25</v>
      </c>
      <c r="N17" s="166"/>
      <c r="O17" s="166">
        <f t="shared" si="4"/>
        <v>-0.87999999999999545</v>
      </c>
    </row>
    <row r="18" spans="1:15" s="140" customFormat="1" ht="14.1" customHeight="1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126.93</v>
      </c>
      <c r="H18" s="27">
        <f>Лист1!H18</f>
        <v>0.32899999999999924</v>
      </c>
      <c r="I18" s="27">
        <f t="shared" si="2"/>
        <v>1.4210000000000007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81.200000000000045</v>
      </c>
      <c r="M18" s="154">
        <v>2.2999999999999998</v>
      </c>
      <c r="N18" s="166"/>
      <c r="O18" s="166">
        <f t="shared" si="4"/>
        <v>-0.46999999999999886</v>
      </c>
    </row>
    <row r="19" spans="1:15" s="140" customFormat="1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113.12</v>
      </c>
      <c r="H19" s="27">
        <f>Лист1!H19</f>
        <v>4.9764000000000062</v>
      </c>
      <c r="I19" s="27">
        <f t="shared" si="2"/>
        <v>10.723599999999994</v>
      </c>
      <c r="J19" s="27">
        <f>Лист1!J19</f>
        <v>2.4</v>
      </c>
      <c r="K19" s="27">
        <f>J19</f>
        <v>2.4</v>
      </c>
      <c r="L19" s="28">
        <f t="shared" si="0"/>
        <v>68.303184713375771</v>
      </c>
      <c r="M19" s="154">
        <v>2.4500000000000002</v>
      </c>
      <c r="N19" s="166"/>
      <c r="O19" s="166">
        <f t="shared" si="4"/>
        <v>-0.78000000000000114</v>
      </c>
    </row>
    <row r="20" spans="1:15" s="140" customFormat="1" ht="24.7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99.74</v>
      </c>
      <c r="H20" s="27">
        <f>Лист1!H20</f>
        <v>0.11900000000001255</v>
      </c>
      <c r="I20" s="27">
        <f t="shared" si="2"/>
        <v>3.6309999999999873</v>
      </c>
      <c r="J20" s="27">
        <f>Лист1!J20</f>
        <v>1.3</v>
      </c>
      <c r="K20" s="27">
        <f t="shared" si="3"/>
        <v>1.3</v>
      </c>
      <c r="L20" s="28">
        <f t="shared" si="0"/>
        <v>96.826666666666327</v>
      </c>
      <c r="M20" s="154">
        <v>2.5</v>
      </c>
      <c r="N20" s="166"/>
      <c r="O20" s="166">
        <f t="shared" si="4"/>
        <v>-7.000000000000739E-2</v>
      </c>
    </row>
    <row r="21" spans="1:15" s="140" customFormat="1" ht="12" customHeight="1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17.268952799999973</v>
      </c>
      <c r="I21" s="38">
        <f>SUM(I11:I20)</f>
        <v>41.321047200000031</v>
      </c>
      <c r="J21" s="37"/>
      <c r="K21" s="37"/>
      <c r="L21" s="180">
        <f>I21*100/E21</f>
        <v>70.52576753712242</v>
      </c>
      <c r="M21" s="155"/>
      <c r="N21" s="166"/>
      <c r="O21" s="166">
        <f t="shared" si="4"/>
        <v>0</v>
      </c>
    </row>
    <row r="22" spans="1:15" s="140" customFormat="1" ht="12" customHeight="1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198.75</v>
      </c>
      <c r="H23" s="27">
        <f>Лист1!H23</f>
        <v>0.35750000000000737</v>
      </c>
      <c r="I23" s="27">
        <f>E23-H23</f>
        <v>1.0424999999999924</v>
      </c>
      <c r="J23" s="167">
        <f>Лист1!J23</f>
        <v>1.4E-2</v>
      </c>
      <c r="K23" s="170">
        <f>J23</f>
        <v>1.4E-2</v>
      </c>
      <c r="L23" s="28">
        <f>I23*100/E23</f>
        <v>74.464285714285182</v>
      </c>
      <c r="M23" s="154">
        <v>0.05</v>
      </c>
      <c r="N23" s="166"/>
      <c r="O23" s="166">
        <f t="shared" si="4"/>
        <v>-0.55000000000001137</v>
      </c>
    </row>
    <row r="24" spans="1:15" s="140" customFormat="1" ht="14.1" customHeight="1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200.9</v>
      </c>
      <c r="H24" s="27">
        <f>Лист1!H24</f>
        <v>0.65999999999999381</v>
      </c>
      <c r="I24" s="27">
        <f>E24-H24</f>
        <v>0.8600000000000062</v>
      </c>
      <c r="J24" s="167">
        <f>Лист1!J24</f>
        <v>0.15</v>
      </c>
      <c r="K24" s="27">
        <f>J24</f>
        <v>0.15</v>
      </c>
      <c r="L24" s="28">
        <f t="shared" ref="L24" si="6">I24*100/E24</f>
        <v>56.57894736842146</v>
      </c>
      <c r="M24" s="154">
        <v>0.05</v>
      </c>
      <c r="N24" s="166"/>
      <c r="O24" s="166">
        <f t="shared" si="4"/>
        <v>-0.59999999999999432</v>
      </c>
    </row>
    <row r="25" spans="1:15" s="140" customFormat="1" ht="14.1" customHeight="1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-1.6</v>
      </c>
      <c r="H25" s="27">
        <f>Лист1!H25</f>
        <v>0.77</v>
      </c>
      <c r="I25" s="27">
        <f>E25-H25</f>
        <v>0.73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-1.6</v>
      </c>
    </row>
    <row r="26" spans="1:15" s="140" customFormat="1" ht="14.1" customHeight="1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1.7875000000000012</v>
      </c>
      <c r="I26" s="51">
        <f>I23+I24+I25</f>
        <v>2.6324999999999985</v>
      </c>
      <c r="J26" s="51"/>
      <c r="K26" s="51"/>
      <c r="L26" s="180">
        <f>I26*100/E26</f>
        <v>59.558823529411725</v>
      </c>
      <c r="M26" s="156"/>
      <c r="N26" s="166"/>
      <c r="O26" s="166">
        <f t="shared" si="4"/>
        <v>0</v>
      </c>
    </row>
    <row r="27" spans="1:15" s="140" customFormat="1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191.61</v>
      </c>
      <c r="H30" s="27">
        <f>Лист1!H30</f>
        <v>0.12399999999999989</v>
      </c>
      <c r="I30" s="27">
        <f>E30-H30</f>
        <v>1.276</v>
      </c>
      <c r="J30" s="27">
        <f>Лист1!J30</f>
        <v>0.15</v>
      </c>
      <c r="K30" s="27">
        <f>J30</f>
        <v>0.15</v>
      </c>
      <c r="L30" s="28">
        <f>I30*100/E30</f>
        <v>91.142857142857153</v>
      </c>
      <c r="M30" s="154">
        <v>0.15</v>
      </c>
      <c r="N30" s="166"/>
      <c r="O30" s="166">
        <f t="shared" si="4"/>
        <v>0</v>
      </c>
    </row>
    <row r="31" spans="1:15" s="140" customFormat="1" ht="14.1" customHeight="1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0.45000000000000007</v>
      </c>
      <c r="I31" s="27">
        <f>E31-H31</f>
        <v>0.85</v>
      </c>
      <c r="J31" s="27">
        <f>Лист1!J31</f>
        <v>0.01</v>
      </c>
      <c r="K31" s="27">
        <f>J31</f>
        <v>0.01</v>
      </c>
      <c r="L31" s="28">
        <f>I31*100/E31</f>
        <v>65.384615384615387</v>
      </c>
      <c r="M31" s="154">
        <v>0.02</v>
      </c>
      <c r="N31" s="166"/>
      <c r="O31" s="166">
        <f t="shared" si="4"/>
        <v>-0.30000000000001137</v>
      </c>
    </row>
    <row r="32" spans="1:15" s="140" customFormat="1" ht="24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182.22</v>
      </c>
      <c r="H33" s="27">
        <f>Лист1!H33</f>
        <v>8.4000000000000338E-2</v>
      </c>
      <c r="I33" s="27">
        <f>E33-H33</f>
        <v>3.8459999999999996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97.86259541984731</v>
      </c>
      <c r="M33" s="154">
        <v>0.21</v>
      </c>
      <c r="N33" s="166"/>
      <c r="O33" s="166">
        <f t="shared" si="4"/>
        <v>-0.28000000000000114</v>
      </c>
    </row>
    <row r="34" spans="1:16" s="140" customFormat="1" ht="14.1" customHeight="1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192.1</v>
      </c>
      <c r="H34" s="27">
        <f>Лист1!H34</f>
        <v>0.1200000000000017</v>
      </c>
      <c r="I34" s="27">
        <f>E34-H34</f>
        <v>0.9499999999999984</v>
      </c>
      <c r="J34" s="27">
        <f>Лист1!J34</f>
        <v>0.01</v>
      </c>
      <c r="K34" s="27">
        <f>J34</f>
        <v>0.01</v>
      </c>
      <c r="L34" s="28">
        <f t="shared" si="9"/>
        <v>88.785046728971807</v>
      </c>
      <c r="M34" s="154">
        <v>0.01</v>
      </c>
      <c r="N34" s="166"/>
      <c r="O34" s="166">
        <f t="shared" si="4"/>
        <v>-0.40000000000000568</v>
      </c>
    </row>
    <row r="35" spans="1:16" s="140" customFormat="1" ht="14.1" customHeight="1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178.88</v>
      </c>
      <c r="H35" s="27">
        <f>Лист1!H35</f>
        <v>6.599999999999967E-2</v>
      </c>
      <c r="I35" s="27">
        <f>E35-H35</f>
        <v>1.6840000000000004</v>
      </c>
      <c r="J35" s="27">
        <f>Лист1!J35</f>
        <v>7.0000000000000007E-2</v>
      </c>
      <c r="K35" s="27">
        <f>J35</f>
        <v>7.0000000000000007E-2</v>
      </c>
      <c r="L35" s="28">
        <f t="shared" si="9"/>
        <v>96.228571428571442</v>
      </c>
      <c r="M35" s="154">
        <v>0.22</v>
      </c>
      <c r="N35" s="166"/>
      <c r="O35" s="166">
        <f t="shared" si="4"/>
        <v>-0.21999999999999886</v>
      </c>
    </row>
    <row r="36" spans="1:16" s="140" customFormat="1" ht="14.1" customHeight="1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173.8</v>
      </c>
      <c r="H36" s="27">
        <f>Лист1!H36</f>
        <v>6.8999999999996925E-2</v>
      </c>
      <c r="I36" s="27">
        <f>E36-H36</f>
        <v>0.96100000000000307</v>
      </c>
      <c r="J36" s="27">
        <f>Лист1!J36</f>
        <v>0.08</v>
      </c>
      <c r="K36" s="65">
        <f>J36</f>
        <v>0.08</v>
      </c>
      <c r="L36" s="28">
        <f>I36*100/E36</f>
        <v>93.30097087378671</v>
      </c>
      <c r="M36" s="154">
        <v>0.26</v>
      </c>
      <c r="N36" s="166"/>
      <c r="O36" s="166">
        <f t="shared" si="4"/>
        <v>-0.22999999999998977</v>
      </c>
    </row>
    <row r="37" spans="1:16" s="140" customFormat="1" ht="14.1" customHeight="1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0.91299999999999859</v>
      </c>
      <c r="I37" s="38">
        <f>I30+I31+I33+I34+I35+I36</f>
        <v>9.5670000000000019</v>
      </c>
      <c r="J37" s="38"/>
      <c r="K37" s="38"/>
      <c r="L37" s="180">
        <f>I37*100/E37</f>
        <v>91.288167938931309</v>
      </c>
      <c r="M37" s="157"/>
      <c r="N37" s="166"/>
      <c r="O37" s="166">
        <f t="shared" si="4"/>
        <v>0</v>
      </c>
    </row>
    <row r="38" spans="1:16" s="140" customFormat="1" ht="14.1" customHeight="1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189.24</v>
      </c>
      <c r="H39" s="27">
        <f>Лист1!H39</f>
        <v>0.14819999999999481</v>
      </c>
      <c r="I39" s="27">
        <f>E39-H39</f>
        <v>1.0418000000000052</v>
      </c>
      <c r="J39" s="27">
        <f>Лист1!J39</f>
        <v>0.01</v>
      </c>
      <c r="K39" s="27">
        <f>J39</f>
        <v>0.01</v>
      </c>
      <c r="L39" s="28">
        <f t="shared" ref="L39:L41" si="11">I39*100/E39</f>
        <v>87.546218487395393</v>
      </c>
      <c r="M39" s="154">
        <v>0.05</v>
      </c>
      <c r="N39" s="166"/>
      <c r="O39" s="166">
        <f t="shared" si="4"/>
        <v>-0.25999999999999091</v>
      </c>
    </row>
    <row r="40" spans="1:16" s="140" customFormat="1" ht="14.1" customHeight="1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185.19</v>
      </c>
      <c r="H40" s="27">
        <f>Лист1!H40</f>
        <v>0.32240000000000241</v>
      </c>
      <c r="I40" s="27">
        <f>E40-H40</f>
        <v>1.5075999999999976</v>
      </c>
      <c r="J40" s="27">
        <f>Лист1!J40</f>
        <v>0.01</v>
      </c>
      <c r="K40" s="27">
        <f>J40</f>
        <v>0.01</v>
      </c>
      <c r="L40" s="28">
        <f t="shared" si="11"/>
        <v>82.382513661202054</v>
      </c>
      <c r="M40" s="154">
        <v>0.06</v>
      </c>
      <c r="N40" s="166"/>
      <c r="O40" s="166">
        <f t="shared" si="4"/>
        <v>-0.31000000000000227</v>
      </c>
    </row>
    <row r="41" spans="1:16" s="140" customFormat="1" ht="14.1" customHeight="1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180.22</v>
      </c>
      <c r="H41" s="27">
        <f>Лист1!H41</f>
        <v>0.24319999999999709</v>
      </c>
      <c r="I41" s="27">
        <f>E41-H41</f>
        <v>0.77680000000000293</v>
      </c>
      <c r="J41" s="27">
        <f>Лист1!J41</f>
        <v>0.02</v>
      </c>
      <c r="K41" s="65">
        <f>J41</f>
        <v>0.02</v>
      </c>
      <c r="L41" s="28">
        <f t="shared" si="11"/>
        <v>76.156862745098323</v>
      </c>
      <c r="M41" s="154">
        <v>0.06</v>
      </c>
      <c r="N41" s="166"/>
      <c r="O41" s="166">
        <f t="shared" si="4"/>
        <v>-0.37999999999999545</v>
      </c>
      <c r="P41" s="140" t="s">
        <v>116</v>
      </c>
    </row>
    <row r="42" spans="1:16" s="140" customFormat="1" ht="14.1" customHeight="1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0.71379999999999433</v>
      </c>
      <c r="I42" s="38">
        <f>SUM(I39:I41)</f>
        <v>3.3262000000000058</v>
      </c>
      <c r="J42" s="38"/>
      <c r="K42" s="38"/>
      <c r="L42" s="180">
        <f>I42*100/E42</f>
        <v>82.331683168316971</v>
      </c>
      <c r="M42" s="157"/>
      <c r="N42" s="166"/>
      <c r="O42" s="166">
        <f t="shared" si="4"/>
        <v>0</v>
      </c>
    </row>
    <row r="43" spans="1:16" s="140" customFormat="1" ht="14.1" customHeight="1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181.8</v>
      </c>
      <c r="H44" s="27">
        <f>Лист1!H44</f>
        <v>0.46689999999999243</v>
      </c>
      <c r="I44" s="27">
        <f>E44-H44</f>
        <v>0.61310000000000764</v>
      </c>
      <c r="J44" s="27">
        <f>Лист1!J44</f>
        <v>0.05</v>
      </c>
      <c r="K44" s="59">
        <f t="shared" ref="K44" si="13">J44</f>
        <v>0.05</v>
      </c>
      <c r="L44" s="28">
        <f t="shared" ref="L44:L46" si="14">I44*100/E44</f>
        <v>56.768518518519222</v>
      </c>
      <c r="M44" s="171">
        <v>0.04</v>
      </c>
      <c r="N44" s="166"/>
      <c r="O44" s="166">
        <f t="shared" si="4"/>
        <v>-0.69999999999998863</v>
      </c>
    </row>
    <row r="45" spans="1:16" s="140" customFormat="1" ht="14.1" customHeight="1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176.38</v>
      </c>
      <c r="H45" s="27">
        <f>Лист1!H45</f>
        <v>0.38936000000000287</v>
      </c>
      <c r="I45" s="27">
        <f>E45-H45</f>
        <v>1.0206399999999971</v>
      </c>
      <c r="J45" s="27">
        <f>Лист1!J45</f>
        <v>0.05</v>
      </c>
      <c r="K45" s="59">
        <f>J45</f>
        <v>0.05</v>
      </c>
      <c r="L45" s="28">
        <f t="shared" si="14"/>
        <v>72.385815602836672</v>
      </c>
      <c r="M45" s="171">
        <v>0.05</v>
      </c>
      <c r="N45" s="166"/>
      <c r="O45" s="166">
        <f t="shared" si="4"/>
        <v>-0.62000000000000455</v>
      </c>
    </row>
    <row r="46" spans="1:16" s="140" customFormat="1" ht="14.1" customHeight="1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174.94</v>
      </c>
      <c r="H46" s="27">
        <f>Лист1!H46</f>
        <v>0.17360000000000128</v>
      </c>
      <c r="I46" s="27">
        <f>E46-H46</f>
        <v>0.99639999999999862</v>
      </c>
      <c r="J46" s="27">
        <f>Лист1!J46</f>
        <v>0.1</v>
      </c>
      <c r="K46" s="59">
        <f>J46</f>
        <v>0.1</v>
      </c>
      <c r="L46" s="28">
        <f t="shared" si="14"/>
        <v>85.162393162393045</v>
      </c>
      <c r="M46" s="171">
        <v>0.06</v>
      </c>
      <c r="N46" s="166"/>
      <c r="O46" s="166">
        <f t="shared" si="4"/>
        <v>-0.31000000000000227</v>
      </c>
    </row>
    <row r="47" spans="1:16" s="140" customFormat="1" ht="14.1" customHeight="1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1.0298599999999967</v>
      </c>
      <c r="I47" s="73">
        <f>SUM(I44:I46)</f>
        <v>2.6301400000000035</v>
      </c>
      <c r="J47" s="38"/>
      <c r="K47" s="76"/>
      <c r="L47" s="180">
        <f>I47*100/E47</f>
        <v>71.86174863387987</v>
      </c>
      <c r="M47" s="77"/>
      <c r="N47" s="166"/>
      <c r="O47" s="166" t="e">
        <f t="shared" si="4"/>
        <v>#VALUE!</v>
      </c>
    </row>
    <row r="48" spans="1:16" s="140" customFormat="1" ht="14.1" customHeight="1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211.18</v>
      </c>
      <c r="H50" s="27">
        <f>Лист1!H50</f>
        <v>1.61</v>
      </c>
      <c r="I50" s="27">
        <f>E50-H50</f>
        <v>0.8600000000000001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34.817813765182187</v>
      </c>
      <c r="M50" s="154">
        <v>0.1</v>
      </c>
      <c r="N50" s="166"/>
      <c r="O50" s="166">
        <f t="shared" si="4"/>
        <v>-1.3199999999999932</v>
      </c>
    </row>
    <row r="51" spans="1:15" s="140" customFormat="1" ht="14.1" customHeight="1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194.93</v>
      </c>
      <c r="H51" s="27">
        <f>Лист1!H51</f>
        <v>0.27</v>
      </c>
      <c r="I51" s="27">
        <f t="shared" ref="I51:I60" si="18">E51-H51</f>
        <v>1.03</v>
      </c>
      <c r="J51" s="27">
        <f>Лист1!J51</f>
        <v>0.15</v>
      </c>
      <c r="K51" s="27">
        <f>J51</f>
        <v>0.15</v>
      </c>
      <c r="L51" s="28">
        <f t="shared" si="17"/>
        <v>79.230769230769226</v>
      </c>
      <c r="M51" s="154">
        <v>0.15</v>
      </c>
      <c r="N51" s="166"/>
      <c r="O51" s="166">
        <f t="shared" si="4"/>
        <v>-0.56999999999999318</v>
      </c>
    </row>
    <row r="52" spans="1:15" s="140" customFormat="1" ht="14.1" customHeight="1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191.4</v>
      </c>
      <c r="H52" s="27">
        <f>Лист1!H52</f>
        <v>0.41</v>
      </c>
      <c r="I52" s="27">
        <f t="shared" si="18"/>
        <v>1.33</v>
      </c>
      <c r="J52" s="27">
        <f>Лист1!J52</f>
        <v>0.2</v>
      </c>
      <c r="K52" s="27">
        <f t="shared" si="16"/>
        <v>0.2</v>
      </c>
      <c r="L52" s="28">
        <f t="shared" si="17"/>
        <v>76.436781609195407</v>
      </c>
      <c r="M52" s="154">
        <v>0.15</v>
      </c>
      <c r="N52" s="166"/>
      <c r="O52" s="166">
        <f t="shared" si="4"/>
        <v>-0.29999999999998295</v>
      </c>
    </row>
    <row r="53" spans="1:15" s="140" customFormat="1" ht="14.1" customHeight="1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189.13</v>
      </c>
      <c r="H53" s="27">
        <f>Лист1!H53</f>
        <v>0.66</v>
      </c>
      <c r="I53" s="27">
        <f t="shared" si="18"/>
        <v>1.27</v>
      </c>
      <c r="J53" s="27">
        <f>Лист1!J53</f>
        <v>0.25</v>
      </c>
      <c r="K53" s="27">
        <f>J53</f>
        <v>0.25</v>
      </c>
      <c r="L53" s="28">
        <f t="shared" si="17"/>
        <v>65.803108808290162</v>
      </c>
      <c r="M53" s="154">
        <v>0.2</v>
      </c>
      <c r="N53" s="166"/>
      <c r="O53" s="166">
        <f t="shared" si="4"/>
        <v>-0.37000000000000455</v>
      </c>
    </row>
    <row r="54" spans="1:15" s="140" customFormat="1" ht="14.1" customHeight="1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185.27</v>
      </c>
      <c r="H55" s="59">
        <f>Лист1!H54</f>
        <v>0.37</v>
      </c>
      <c r="I55" s="59">
        <f t="shared" si="18"/>
        <v>0.70000000000000007</v>
      </c>
      <c r="J55" s="59">
        <f>Лист1!J54</f>
        <v>0.3</v>
      </c>
      <c r="K55" s="59">
        <f t="shared" ref="K55:K60" si="20">J55</f>
        <v>0.3</v>
      </c>
      <c r="L55" s="178">
        <f t="shared" si="17"/>
        <v>65.420560747663544</v>
      </c>
      <c r="M55" s="179">
        <v>0.25</v>
      </c>
      <c r="N55" s="166"/>
      <c r="O55" s="166">
        <f t="shared" si="4"/>
        <v>-0.72999999999998977</v>
      </c>
    </row>
    <row r="56" spans="1:15" s="140" customFormat="1" ht="14.1" customHeight="1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182.03</v>
      </c>
      <c r="H56" s="27">
        <f>Лист1!H56</f>
        <v>0.36</v>
      </c>
      <c r="I56" s="27">
        <f t="shared" si="18"/>
        <v>1.1099999999999999</v>
      </c>
      <c r="J56" s="27">
        <f>Лист1!J56</f>
        <v>0.3</v>
      </c>
      <c r="K56" s="27">
        <f>J56</f>
        <v>0.3</v>
      </c>
      <c r="L56" s="28">
        <f t="shared" si="17"/>
        <v>75.510204081632651</v>
      </c>
      <c r="M56" s="154">
        <v>0.3</v>
      </c>
      <c r="N56" s="166"/>
      <c r="O56" s="166">
        <f t="shared" si="4"/>
        <v>-0.37000000000000455</v>
      </c>
    </row>
    <row r="57" spans="1:15" s="140" customFormat="1" ht="14.1" customHeight="1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172.95</v>
      </c>
      <c r="H57" s="27">
        <f>Лист1!H57</f>
        <v>2.9000000000006593E-2</v>
      </c>
      <c r="I57" s="27">
        <f t="shared" si="18"/>
        <v>1.1009999999999933</v>
      </c>
      <c r="J57" s="27">
        <f>Лист1!J57</f>
        <v>0.01</v>
      </c>
      <c r="K57" s="27">
        <f>J57</f>
        <v>0.01</v>
      </c>
      <c r="L57" s="28">
        <f t="shared" si="17"/>
        <v>97.433628318583487</v>
      </c>
      <c r="M57" s="154">
        <v>0.35</v>
      </c>
      <c r="N57" s="166"/>
      <c r="O57" s="166">
        <f t="shared" si="4"/>
        <v>-5.0000000000011369E-2</v>
      </c>
    </row>
    <row r="58" spans="1:15" s="140" customFormat="1" ht="14.1" customHeight="1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168.8</v>
      </c>
      <c r="H58" s="27">
        <f>Лист1!H58</f>
        <v>0.13599999999999227</v>
      </c>
      <c r="I58" s="27">
        <f t="shared" si="18"/>
        <v>1.0640000000000076</v>
      </c>
      <c r="J58" s="27">
        <f>Лист1!J58</f>
        <v>0.01</v>
      </c>
      <c r="K58" s="27">
        <f t="shared" si="20"/>
        <v>0.01</v>
      </c>
      <c r="L58" s="28">
        <f t="shared" si="17"/>
        <v>88.666666666667297</v>
      </c>
      <c r="M58" s="154">
        <v>0.4</v>
      </c>
      <c r="N58" s="166"/>
      <c r="O58" s="166">
        <f t="shared" si="4"/>
        <v>-0.19999999999998863</v>
      </c>
    </row>
    <row r="59" spans="1:15" s="140" customFormat="1" ht="14.1" customHeight="1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162.88999999999999</v>
      </c>
      <c r="H59" s="27">
        <f>Лист1!H59</f>
        <v>0.11220000000001391</v>
      </c>
      <c r="I59" s="27">
        <f t="shared" si="18"/>
        <v>2.3877999999999862</v>
      </c>
      <c r="J59" s="27">
        <f>Лист1!J59</f>
        <v>0.01</v>
      </c>
      <c r="K59" s="27">
        <f t="shared" si="20"/>
        <v>0.01</v>
      </c>
      <c r="L59" s="28">
        <f t="shared" si="17"/>
        <v>95.511999999999446</v>
      </c>
      <c r="M59" s="154">
        <v>0.45</v>
      </c>
      <c r="N59" s="166"/>
      <c r="O59" s="166">
        <f t="shared" si="4"/>
        <v>-0.11000000000001364</v>
      </c>
    </row>
    <row r="60" spans="1:15" s="140" customFormat="1" ht="14.1" customHeight="1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159.9</v>
      </c>
      <c r="H60" s="27">
        <f>Лист1!H60</f>
        <v>0.15599999999999112</v>
      </c>
      <c r="I60" s="27">
        <f t="shared" si="18"/>
        <v>1.124000000000009</v>
      </c>
      <c r="J60" s="27">
        <f>Лист1!J60</f>
        <v>0.02</v>
      </c>
      <c r="K60" s="65">
        <f t="shared" si="20"/>
        <v>0.02</v>
      </c>
      <c r="L60" s="28">
        <f t="shared" si="17"/>
        <v>87.812500000000696</v>
      </c>
      <c r="M60" s="154">
        <v>0.5</v>
      </c>
      <c r="N60" s="166"/>
      <c r="O60" s="166">
        <f t="shared" si="4"/>
        <v>-0.19999999999998863</v>
      </c>
    </row>
    <row r="61" spans="1:15" s="140" customFormat="1" ht="14.1" customHeight="1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4.1132000000000035</v>
      </c>
      <c r="I61" s="38">
        <f>I50+I51+I52+I53+I55+I56+I57+I58+I59+I60</f>
        <v>11.976799999999997</v>
      </c>
      <c r="J61" s="38"/>
      <c r="K61" s="90"/>
      <c r="L61" s="180">
        <f>I61*100/E61</f>
        <v>70.451764705882326</v>
      </c>
      <c r="M61" s="158"/>
      <c r="N61" s="166"/>
      <c r="O61" s="166">
        <f t="shared" si="4"/>
        <v>0</v>
      </c>
    </row>
    <row r="62" spans="1:15" s="140" customFormat="1" ht="14.1" customHeight="1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217.56</v>
      </c>
      <c r="H63" s="27">
        <f>Лист1!H63</f>
        <v>0.24</v>
      </c>
      <c r="I63" s="27">
        <f>E63-H63</f>
        <v>0.88000000000000012</v>
      </c>
      <c r="J63" s="27">
        <f>Лист1!J63</f>
        <v>0.06</v>
      </c>
      <c r="K63" s="27">
        <f>J63</f>
        <v>0.06</v>
      </c>
      <c r="L63" s="28">
        <f t="shared" ref="L63:L68" si="22">I63*100/E63</f>
        <v>78.571428571428584</v>
      </c>
      <c r="M63" s="154">
        <v>0.01</v>
      </c>
      <c r="N63" s="166"/>
      <c r="O63" s="166">
        <f t="shared" si="4"/>
        <v>-0.34000000000000341</v>
      </c>
    </row>
    <row r="64" spans="1:15" s="140" customFormat="1" ht="14.1" customHeight="1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211.13</v>
      </c>
      <c r="H64" s="27">
        <f>Лист1!H64</f>
        <v>0.34</v>
      </c>
      <c r="I64" s="27">
        <f>E64-H64</f>
        <v>1.8699999999999999</v>
      </c>
      <c r="J64" s="27">
        <f>Лист1!J64</f>
        <v>7.0000000000000007E-2</v>
      </c>
      <c r="K64" s="27">
        <f>J64</f>
        <v>7.0000000000000007E-2</v>
      </c>
      <c r="L64" s="28">
        <f t="shared" si="22"/>
        <v>84.615384615384613</v>
      </c>
      <c r="M64" s="154">
        <v>0.04</v>
      </c>
      <c r="N64" s="166"/>
      <c r="O64" s="166">
        <f t="shared" si="4"/>
        <v>-0.37000000000000455</v>
      </c>
    </row>
    <row r="65" spans="1:15" s="140" customFormat="1" ht="14.1" customHeight="1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188.8</v>
      </c>
      <c r="H65" s="27">
        <f>Лист1!H65</f>
        <v>0.41</v>
      </c>
      <c r="I65" s="27">
        <f>E65-H65</f>
        <v>1.1700000000000002</v>
      </c>
      <c r="J65" s="27">
        <f>Лист1!J65</f>
        <v>0.08</v>
      </c>
      <c r="K65" s="27">
        <f>J65</f>
        <v>0.08</v>
      </c>
      <c r="L65" s="28">
        <f t="shared" si="22"/>
        <v>74.050632911392412</v>
      </c>
      <c r="M65" s="154">
        <v>0.06</v>
      </c>
      <c r="N65" s="166"/>
      <c r="O65" s="166">
        <f t="shared" si="4"/>
        <v>-0.39999999999997726</v>
      </c>
    </row>
    <row r="66" spans="1:15" s="140" customFormat="1" ht="14.1" customHeight="1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184.16</v>
      </c>
      <c r="H66" s="27">
        <f>Лист1!H66</f>
        <v>0.36</v>
      </c>
      <c r="I66" s="27">
        <f>E66-H66</f>
        <v>1.0699999999999998</v>
      </c>
      <c r="J66" s="27">
        <f>Лист1!J66</f>
        <v>7.0000000000000007E-2</v>
      </c>
      <c r="K66" s="27">
        <f>J66</f>
        <v>7.0000000000000007E-2</v>
      </c>
      <c r="L66" s="28">
        <f t="shared" si="22"/>
        <v>74.825174825174813</v>
      </c>
      <c r="M66" s="154">
        <v>7.0000000000000007E-2</v>
      </c>
      <c r="N66" s="166"/>
      <c r="O66" s="166">
        <f t="shared" si="4"/>
        <v>-0.34000000000000341</v>
      </c>
    </row>
    <row r="67" spans="1:15" s="140" customFormat="1" ht="14.1" customHeight="1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</v>
      </c>
      <c r="H68" s="27">
        <f>Лист1!H68</f>
        <v>8.7359999999991486E-2</v>
      </c>
      <c r="I68" s="27">
        <f>E68-H68</f>
        <v>2.4126400000000086</v>
      </c>
      <c r="J68" s="27">
        <f>Лист1!J68</f>
        <v>0.15</v>
      </c>
      <c r="K68" s="27">
        <f>J68</f>
        <v>0.15</v>
      </c>
      <c r="L68" s="28">
        <f t="shared" si="22"/>
        <v>96.505600000000342</v>
      </c>
      <c r="M68" s="154">
        <v>0.15</v>
      </c>
      <c r="N68" s="166"/>
      <c r="O68" s="166">
        <f t="shared" si="4"/>
        <v>-6.9999999999993179E-2</v>
      </c>
    </row>
    <row r="69" spans="1:15" s="140" customFormat="1" ht="14.1" customHeight="1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</v>
      </c>
      <c r="H69" s="27">
        <f>Лист1!H69</f>
        <v>0.86000000000001364</v>
      </c>
      <c r="I69" s="27">
        <f>E69-H69</f>
        <v>1.7399999999999864</v>
      </c>
      <c r="J69" s="27">
        <f>Лист1!J69</f>
        <v>0</v>
      </c>
      <c r="K69" s="27">
        <f t="shared" ref="K69" si="23">J69</f>
        <v>0</v>
      </c>
      <c r="L69" s="28">
        <f>I69*100/E69</f>
        <v>66.923076923076394</v>
      </c>
      <c r="M69" s="154">
        <v>0.16</v>
      </c>
      <c r="N69" s="166"/>
      <c r="O69" s="166">
        <f t="shared" si="4"/>
        <v>-0.86000000000001364</v>
      </c>
    </row>
    <row r="70" spans="1:15" s="140" customFormat="1" ht="14.1" customHeight="1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2.2973600000000052</v>
      </c>
      <c r="I70" s="38">
        <f>I63+I64+I65+I66+I68+I69</f>
        <v>9.1426399999999948</v>
      </c>
      <c r="J70" s="38"/>
      <c r="K70" s="38"/>
      <c r="L70" s="180">
        <f>I70*100/E70</f>
        <v>69.578691019786874</v>
      </c>
      <c r="M70" s="157"/>
      <c r="N70" s="166"/>
      <c r="O70" s="166">
        <f t="shared" si="4"/>
        <v>0</v>
      </c>
    </row>
    <row r="71" spans="1:15" s="140" customFormat="1" ht="14.1" customHeight="1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168.32</v>
      </c>
      <c r="H73" s="27">
        <f>Лист1!H73</f>
        <v>1.05600000000004</v>
      </c>
      <c r="I73" s="27">
        <f t="shared" si="25"/>
        <v>3.7439999999999598</v>
      </c>
      <c r="J73" s="27">
        <f>Лист1!J73</f>
        <v>0</v>
      </c>
      <c r="K73" s="27">
        <f>J73</f>
        <v>0</v>
      </c>
      <c r="L73" s="28">
        <f t="shared" ref="L73:L82" si="26">I73*100/E73</f>
        <v>77.999999999999176</v>
      </c>
      <c r="M73" s="154">
        <v>7.0000000000000007E-2</v>
      </c>
      <c r="N73" s="166"/>
      <c r="O73" s="166">
        <f t="shared" si="4"/>
        <v>-0.48000000000001819</v>
      </c>
    </row>
    <row r="74" spans="1:15" s="140" customFormat="1" ht="14.1" customHeight="1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4.2156000000000544</v>
      </c>
      <c r="I83" s="38">
        <f>SUM(I73:I82)</f>
        <v>13.504399999999945</v>
      </c>
      <c r="J83" s="109"/>
      <c r="K83" s="74"/>
      <c r="L83" s="180">
        <f>I83*100/E83</f>
        <v>76.20993227990941</v>
      </c>
      <c r="M83" s="157"/>
      <c r="N83" s="166"/>
      <c r="O83" s="166">
        <f t="shared" si="27"/>
        <v>0</v>
      </c>
    </row>
    <row r="84" spans="1:15" s="140" customFormat="1" ht="14.1" customHeight="1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150.34</v>
      </c>
      <c r="H85" s="27">
        <f>Лист1!H85</f>
        <v>1.1685599999999983</v>
      </c>
      <c r="I85" s="27">
        <f>E85-H85</f>
        <v>0.25144000000000166</v>
      </c>
      <c r="J85" s="48">
        <f>Лист1!J85</f>
        <v>0</v>
      </c>
      <c r="K85" s="48">
        <f t="shared" ref="K85" si="28">J85</f>
        <v>0</v>
      </c>
      <c r="L85" s="28">
        <f>I85*100/E85</f>
        <v>17.707042253521244</v>
      </c>
      <c r="M85" s="159">
        <v>0.05</v>
      </c>
      <c r="N85" s="166"/>
      <c r="O85" s="166">
        <f t="shared" si="27"/>
        <v>-2.1599999999999966</v>
      </c>
    </row>
    <row r="86" spans="1:15" s="140" customFormat="1" ht="14.1" customHeight="1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159.4</v>
      </c>
      <c r="H87" s="27">
        <f>Лист1!H87</f>
        <v>0.43199999999999594</v>
      </c>
      <c r="I87" s="27">
        <f>E87-H87</f>
        <v>1.018000000000004</v>
      </c>
      <c r="J87" s="48">
        <f>Лист1!J87</f>
        <v>0.01</v>
      </c>
      <c r="K87" s="143">
        <f>J87</f>
        <v>0.01</v>
      </c>
      <c r="L87" s="28">
        <f>I87*100/E87</f>
        <v>70.206896551724412</v>
      </c>
      <c r="M87" s="160">
        <v>0.01</v>
      </c>
      <c r="N87" s="166"/>
      <c r="O87" s="166">
        <f t="shared" si="27"/>
        <v>-0.59999999999999432</v>
      </c>
    </row>
    <row r="88" spans="1:15" s="140" customFormat="1" ht="14.1" customHeight="1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97.15</v>
      </c>
      <c r="H94" s="150">
        <v>8.6999999999999994E-2</v>
      </c>
      <c r="I94" s="27"/>
      <c r="J94" s="150">
        <v>0.02</v>
      </c>
      <c r="K94" s="150">
        <f>J94</f>
        <v>0.02</v>
      </c>
      <c r="L94" s="243">
        <v>95</v>
      </c>
      <c r="M94" s="143">
        <v>97</v>
      </c>
      <c r="N94" s="166"/>
      <c r="O94" s="166">
        <f t="shared" si="27"/>
        <v>-4.9999999999997158E-2</v>
      </c>
    </row>
    <row r="95" spans="1:15" s="140" customFormat="1" ht="14.1" customHeight="1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8.6999999999999994E-2</v>
      </c>
      <c r="I95" s="36">
        <f>I93+I94</f>
        <v>0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139.16</v>
      </c>
      <c r="H97" s="150">
        <v>0.05</v>
      </c>
      <c r="I97" s="27"/>
      <c r="J97" s="150">
        <v>2E-3</v>
      </c>
      <c r="K97" s="150">
        <f>J97</f>
        <v>2E-3</v>
      </c>
      <c r="L97" s="242">
        <v>98</v>
      </c>
      <c r="M97" s="143">
        <v>100</v>
      </c>
      <c r="N97" s="166"/>
      <c r="O97" s="166">
        <f t="shared" si="27"/>
        <v>-3.9999999999992042E-2</v>
      </c>
    </row>
    <row r="98" spans="1:15" s="140" customFormat="1" ht="14.1" customHeight="1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34.07683280000002</v>
      </c>
      <c r="I100" s="192">
        <f>I21+I26+I37+I42+I47+I61+I70+I83+I85+I87+I95+I97</f>
        <v>95.370167199999997</v>
      </c>
      <c r="J100" s="192"/>
      <c r="K100" s="192"/>
      <c r="L100" s="201">
        <f>I100*100/E100</f>
        <v>70.259442463533233</v>
      </c>
      <c r="M100" s="202"/>
      <c r="N100" s="166"/>
      <c r="O100" s="166">
        <f t="shared" si="27"/>
        <v>0</v>
      </c>
    </row>
    <row r="101" spans="1:15" s="140" customFormat="1" ht="14.1" customHeight="1">
      <c r="A101" s="131"/>
      <c r="B101" s="289" t="s">
        <v>107</v>
      </c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166"/>
      <c r="O101" s="166">
        <f t="shared" si="27"/>
        <v>0</v>
      </c>
    </row>
    <row r="102" spans="1:15" s="140" customFormat="1" ht="14.1" customHeight="1">
      <c r="A102" s="132">
        <v>1</v>
      </c>
      <c r="B102" s="177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101.5</v>
      </c>
      <c r="H102" s="27">
        <f>Лист1!H102</f>
        <v>0.80399999999999239</v>
      </c>
      <c r="I102" s="27">
        <f>E102-H102</f>
        <v>1.6060000000000079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66.639004149377911</v>
      </c>
      <c r="M102" s="163"/>
      <c r="N102" s="166"/>
      <c r="O102" s="166">
        <f t="shared" si="27"/>
        <v>-0.59999999999999432</v>
      </c>
    </row>
    <row r="103" spans="1:15" s="140" customFormat="1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168.81</v>
      </c>
      <c r="H103" s="27">
        <f>Лист1!H103</f>
        <v>2.3390999999999922</v>
      </c>
      <c r="I103" s="27">
        <f>E103-H103</f>
        <v>1.7209000000000074</v>
      </c>
      <c r="J103" s="133">
        <f>Лист1!J103</f>
        <v>1E-3</v>
      </c>
      <c r="K103" s="27">
        <f>J103</f>
        <v>1E-3</v>
      </c>
      <c r="L103" s="28">
        <f t="shared" si="31"/>
        <v>42.386699507389352</v>
      </c>
      <c r="M103" s="154"/>
      <c r="N103" s="166"/>
      <c r="O103" s="166">
        <f t="shared" si="27"/>
        <v>-0.68999999999999773</v>
      </c>
    </row>
    <row r="104" spans="1:15" s="140" customFormat="1" ht="14.1" customHeight="1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177.9</v>
      </c>
      <c r="H104" s="27">
        <f>Лист1!H104</f>
        <v>0.88439999999999552</v>
      </c>
      <c r="I104" s="27">
        <f>E104-H104</f>
        <v>0.11560000000000448</v>
      </c>
      <c r="J104" s="133">
        <f>Лист1!J104</f>
        <v>0</v>
      </c>
      <c r="K104" s="27">
        <v>0</v>
      </c>
      <c r="L104" s="28">
        <f t="shared" si="31"/>
        <v>11.560000000000448</v>
      </c>
      <c r="M104" s="154"/>
      <c r="N104" s="166"/>
      <c r="O104" s="166">
        <f t="shared" si="27"/>
        <v>-2.1999999999999886</v>
      </c>
    </row>
    <row r="105" spans="1:15" s="140" customFormat="1" ht="14.1" customHeight="1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4.0274999999999803</v>
      </c>
      <c r="I105" s="38">
        <f>SUM(I102:I104)</f>
        <v>3.4425000000000199</v>
      </c>
      <c r="J105" s="38"/>
      <c r="K105" s="38"/>
      <c r="L105" s="196">
        <f>I105*100/E105</f>
        <v>46.084337349397856</v>
      </c>
      <c r="M105" s="157"/>
      <c r="N105" s="166"/>
      <c r="O105" s="166">
        <f t="shared" si="27"/>
        <v>0</v>
      </c>
    </row>
    <row r="106" spans="1:15" s="140" customFormat="1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>
      <c r="A107"/>
      <c r="B107"/>
      <c r="C107"/>
      <c r="D107"/>
      <c r="E107"/>
      <c r="F107"/>
      <c r="N107" s="169"/>
      <c r="O107" s="198">
        <f>L105+L100+L95+L83+L70+L61+L47+L42+L37+L26+L21+L94+L93+L87+L85</f>
        <v>986.06429743141757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6" sqref="K26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DISPETCHER</cp:lastModifiedBy>
  <cp:lastPrinted>2024-09-03T10:52:38Z</cp:lastPrinted>
  <dcterms:created xsi:type="dcterms:W3CDTF">2023-05-23T07:28:04Z</dcterms:created>
  <dcterms:modified xsi:type="dcterms:W3CDTF">2024-09-03T10:53:18Z</dcterms:modified>
</cp:coreProperties>
</file>