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CDE80751-2CDD-4B7F-8623-58ECBA8399DD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92" i="1" l="1"/>
  <c r="H36" i="1" l="1"/>
  <c r="H70" i="1"/>
  <c r="K88" i="1" l="1"/>
  <c r="K48" i="1"/>
  <c r="K47" i="1" l="1"/>
  <c r="K57" i="1"/>
  <c r="H32" i="1" l="1"/>
  <c r="I32" i="1" s="1"/>
  <c r="H33" i="1"/>
  <c r="I33" i="1" s="1"/>
  <c r="K33" i="1"/>
  <c r="L33" i="1" l="1"/>
  <c r="L32" i="1"/>
  <c r="K23" i="1"/>
  <c r="H23" i="1"/>
  <c r="I23" i="1" s="1"/>
  <c r="K86" i="1"/>
  <c r="K70" i="1"/>
  <c r="K69" i="1"/>
  <c r="K67" i="1"/>
  <c r="K61" i="1"/>
  <c r="K60" i="1"/>
  <c r="K59" i="1"/>
  <c r="K58" i="1"/>
  <c r="K55" i="1"/>
  <c r="K54" i="1"/>
  <c r="K53" i="1"/>
  <c r="K52" i="1"/>
  <c r="K46" i="1"/>
  <c r="K43" i="1"/>
  <c r="K42" i="1"/>
  <c r="K41" i="1"/>
  <c r="K38" i="1"/>
  <c r="K37" i="1"/>
  <c r="K36" i="1"/>
  <c r="K35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38" i="1" l="1"/>
  <c r="H13" i="1" l="1"/>
  <c r="H86" i="1" l="1"/>
  <c r="H47" i="1" l="1"/>
  <c r="H48" i="1" l="1"/>
  <c r="H15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H74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39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<sst xmlns="http://schemas.openxmlformats.org/spreadsheetml/2006/main" count="167" uniqueCount="116">
  <si>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</si>
  <si>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</si>
  <si>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</si>
  <si>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</si>
  <si>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</si>
  <si>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</si>
  <si>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</si>
  <si>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</si>
  <si>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</si>
  <si>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</si>
  <si>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</si>
  <si>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</si>
  <si>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</si>
  <si>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</si>
  <si>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</si>
  <si>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</si>
  <si>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</si>
  <si>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</si>
  <si>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</si>
  <si>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</si>
  <si>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</si>
  <si>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</si>
  <si>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</si>
  <si>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</si>
  <si>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</si>
  <si>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</si>
  <si>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</si>
  <si>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</si>
  <si>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</si>
  <si>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</si>
  <si>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</si>
  <si>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</si>
  <si>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</si>
  <si>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</si>
  <si>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</si>
  <si>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</si>
  <si>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</si>
  <si>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</si>
  <si>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</si>
  <si>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</si>
  <si>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</si>
  <si>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</si>
  <si>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</si>
  <si>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</si>
  <si>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</si>
  <si>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</si>
  <si>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</si>
  <si>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</si>
  <si>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</si>
  <si>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</si>
  <si>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</si>
  <si>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</si>
  <si>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</si>
  <si>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</si>
  <si>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</si>
  <si>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</si>
  <si>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</si>
  <si>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</si>
  <si>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</si>
  <si>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</si>
  <si>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</si>
  <si>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</si>
  <si>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</si>
  <si>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</si>
  <si>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</si>
  <si>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</si>
  <si>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</si>
  <si>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</si>
  <si>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</si>
  <si>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</si>
  <si>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</si>
  <si>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</si>
  <si>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</si>
  <si>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</si>
  <si>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</si>
  <si>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</si>
  <si>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</si>
  <si>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</si>
  <si>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</si>
  <si>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</si>
  <si>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</si>
  <si>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</si>
  <si>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</si>
  <si>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</si>
  <si>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</si>
  <si>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</si>
  <si>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</si>
  <si>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</si>
  <si>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Брилівське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</si>
  <si>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</si>
  <si>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</si>
  <si>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</si>
  <si>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</si>
  <si>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</si>
  <si>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</si>
  <si>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</si>
  <si>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</si>
  <si>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</si>
  <si>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</si>
  <si>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</si>
  <si>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</si>
  <si>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</si>
  <si>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</si>
  <si>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</si>
  <si>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</si>
  <si>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</si>
  <si>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</si>
  <si>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 xml:space="preserve">Саливінківське                        </t>
  </si>
  <si>
    <t>Дулицьке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</si>
  <si>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</si>
  <si>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</si>
  <si>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</si>
  <si>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</si>
  <si>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 xml:space="preserve">Бабинецьке/               </t>
    </r>
    <r>
      <rPr>
        <sz val="8"/>
        <rFont val="Times New Roman"/>
        <family val="1"/>
        <charset val="204"/>
      </rPr>
      <t xml:space="preserve">інформація не оновлена   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</si>
  <si>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Северинівське</t>
  </si>
  <si>
    <t>станом на 03 січня 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</si>
</sst>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9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2" fontId="23" fillId="0" borderId="1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zoomScale="140" zoomScaleNormal="140" workbookViewId="0">
      <selection activeCell="E111" sqref="E111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4" t="s">
        <v>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5" ht="12" customHeight="1" x14ac:dyDescent="0.25">
      <c r="A2" s="7"/>
      <c r="B2" s="244" t="s">
        <v>1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5" ht="15.75" customHeight="1" x14ac:dyDescent="0.25">
      <c r="A3" s="7"/>
      <c r="B3" s="245" t="s">
        <v>115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5" ht="14.25" customHeight="1" x14ac:dyDescent="0.25">
      <c r="A4" s="9"/>
      <c r="B4" s="20"/>
      <c r="C4" s="246" t="s">
        <v>2</v>
      </c>
      <c r="D4" s="247"/>
      <c r="E4" s="248"/>
      <c r="F4" s="249" t="s">
        <v>3</v>
      </c>
      <c r="G4" s="250"/>
      <c r="H4" s="251"/>
      <c r="I4" s="251"/>
      <c r="J4" s="251"/>
      <c r="K4" s="252"/>
      <c r="L4" s="256" t="s">
        <v>109</v>
      </c>
      <c r="M4" s="253" t="s">
        <v>71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56" t="s">
        <v>76</v>
      </c>
      <c r="L5" s="257"/>
      <c r="M5" s="254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57"/>
      <c r="L6" s="257"/>
      <c r="M6" s="254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57"/>
      <c r="L7" s="257"/>
      <c r="M7" s="254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58"/>
      <c r="L8" s="258"/>
      <c r="M8" s="255"/>
    </row>
    <row r="9" spans="1:15" ht="10.5" customHeight="1" x14ac:dyDescent="0.25">
      <c r="A9" s="9">
        <v>1</v>
      </c>
      <c r="B9" s="193">
        <v>2</v>
      </c>
      <c r="C9" s="193">
        <v>3</v>
      </c>
      <c r="D9" s="193">
        <v>4</v>
      </c>
      <c r="E9" s="193">
        <v>5</v>
      </c>
      <c r="F9" s="193">
        <v>6</v>
      </c>
      <c r="G9" s="194">
        <v>7</v>
      </c>
      <c r="H9" s="193">
        <v>8</v>
      </c>
      <c r="I9" s="193">
        <v>9</v>
      </c>
      <c r="J9" s="193">
        <v>10</v>
      </c>
      <c r="K9" s="193">
        <v>11</v>
      </c>
      <c r="L9" s="193">
        <v>12</v>
      </c>
      <c r="M9" s="193">
        <v>13</v>
      </c>
    </row>
    <row r="10" spans="1:15" ht="9.75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176.97</v>
      </c>
      <c r="H11" s="43">
        <f>(D11-G11)*3.15</f>
        <v>9.4500000000003581E-2</v>
      </c>
      <c r="I11" s="43">
        <f>E11-H11</f>
        <v>8.1454999999999966</v>
      </c>
      <c r="J11" s="43">
        <v>1.67</v>
      </c>
      <c r="K11" s="43">
        <f t="shared" ref="K11:K19" si="0">J11</f>
        <v>1.67</v>
      </c>
      <c r="L11" s="44">
        <f>(E11-H11)/E11*100</f>
        <v>98.853155339805781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167.54</v>
      </c>
      <c r="H12" s="43">
        <v>0</v>
      </c>
      <c r="I12" s="43">
        <f t="shared" ref="I12:I20" si="1">E12-H12</f>
        <v>3.44</v>
      </c>
      <c r="J12" s="43">
        <v>2.2999999999999998</v>
      </c>
      <c r="K12" s="43">
        <f t="shared" si="0"/>
        <v>2.2999999999999998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163.99</v>
      </c>
      <c r="H13" s="43">
        <f>(D13-G13)*2.2</f>
        <v>2.1999999999979994E-2</v>
      </c>
      <c r="I13" s="43">
        <f t="shared" si="1"/>
        <v>1.47800000000002</v>
      </c>
      <c r="J13" s="43">
        <v>2.5</v>
      </c>
      <c r="K13" s="43">
        <f t="shared" si="0"/>
        <v>2.5</v>
      </c>
      <c r="L13" s="48">
        <f t="shared" si="2"/>
        <v>98.533333333334667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157.61000000000001</v>
      </c>
      <c r="H14" s="43">
        <v>0</v>
      </c>
      <c r="I14" s="43">
        <f t="shared" si="1"/>
        <v>16.96</v>
      </c>
      <c r="J14" s="43">
        <v>5</v>
      </c>
      <c r="K14" s="43">
        <f t="shared" si="0"/>
        <v>5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</v>
      </c>
      <c r="H15" s="43">
        <f>(D15-G15)*1.65</f>
        <v>0</v>
      </c>
      <c r="I15" s="43">
        <f t="shared" si="1"/>
        <v>2.42</v>
      </c>
      <c r="J15" s="43">
        <v>5</v>
      </c>
      <c r="K15" s="43">
        <f t="shared" si="0"/>
        <v>5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142.75</v>
      </c>
      <c r="H16" s="43">
        <f>(D16-G16)*710000/1000000</f>
        <v>0</v>
      </c>
      <c r="I16" s="43">
        <f t="shared" si="1"/>
        <v>1.56</v>
      </c>
      <c r="J16" s="43">
        <v>5</v>
      </c>
      <c r="K16" s="43">
        <f t="shared" si="0"/>
        <v>5</v>
      </c>
      <c r="L16" s="48">
        <f t="shared" si="2"/>
        <v>100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131.56</v>
      </c>
      <c r="H17" s="43">
        <f>(D17-G17)*3270000/1000000</f>
        <v>0.13079999999997399</v>
      </c>
      <c r="I17" s="43">
        <f t="shared" si="1"/>
        <v>3.139200000000026</v>
      </c>
      <c r="J17" s="43">
        <v>7.5</v>
      </c>
      <c r="K17" s="43">
        <f t="shared" si="0"/>
        <v>7.5</v>
      </c>
      <c r="L17" s="44">
        <f t="shared" si="2"/>
        <v>96.000000000000796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9.74</v>
      </c>
      <c r="K18" s="43">
        <f t="shared" si="0"/>
        <v>9.74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113.96</v>
      </c>
      <c r="H19" s="43">
        <v>0</v>
      </c>
      <c r="I19" s="43">
        <f t="shared" si="1"/>
        <v>15.7</v>
      </c>
      <c r="J19" s="43">
        <v>7</v>
      </c>
      <c r="K19" s="43">
        <f t="shared" si="0"/>
        <v>7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99.75</v>
      </c>
      <c r="H20" s="43">
        <f>(D20-G20)*1700000/1000000</f>
        <v>0.10200000000000387</v>
      </c>
      <c r="I20" s="43">
        <f t="shared" si="1"/>
        <v>3.6479999999999961</v>
      </c>
      <c r="J20" s="43">
        <v>7.2</v>
      </c>
      <c r="K20" s="43">
        <v>7.2</v>
      </c>
      <c r="L20" s="48">
        <f>(E20-H20)/E20*100</f>
        <v>97.279999999999902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0.39129999999996301</v>
      </c>
      <c r="I21" s="60">
        <f>SUM(I11:I20)</f>
        <v>58.198700000000031</v>
      </c>
      <c r="J21" s="59"/>
      <c r="K21" s="59"/>
      <c r="L21" s="62">
        <f>AVERAGE(L11:L20)</f>
        <v>98.826648867314105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ht="24" x14ac:dyDescent="0.25">
      <c r="A23" s="1">
        <v>11</v>
      </c>
      <c r="B23" s="54" t="s">
        <v>113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198.5</v>
      </c>
      <c r="H23" s="70">
        <f>(D23-G23)*1100000/1000000</f>
        <v>0.88000000000001244</v>
      </c>
      <c r="I23" s="70">
        <f>E23-H23</f>
        <v>0.51999999999998747</v>
      </c>
      <c r="J23" s="70">
        <v>0.09</v>
      </c>
      <c r="K23" s="70">
        <f t="shared" ref="K23:K25" si="3">J23</f>
        <v>0.09</v>
      </c>
      <c r="L23" s="197">
        <f>(E23-H23)/E23*100</f>
        <v>37.142857142856251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200.9</v>
      </c>
      <c r="H24" s="43">
        <f>(D24-G24)*1100000/1000000</f>
        <v>0.6599999999999937</v>
      </c>
      <c r="I24" s="43">
        <f>E24-H24</f>
        <v>0.86000000000000631</v>
      </c>
      <c r="J24" s="43">
        <v>0.15</v>
      </c>
      <c r="K24" s="43">
        <v>0.15</v>
      </c>
      <c r="L24" s="44">
        <f>(E24-H24)/E24*100</f>
        <v>56.578947368421474</v>
      </c>
      <c r="M24" s="43">
        <v>0.05</v>
      </c>
    </row>
    <row r="25" spans="1:15" x14ac:dyDescent="0.25">
      <c r="A25" s="1">
        <v>13</v>
      </c>
      <c r="B25" s="71" t="s">
        <v>36</v>
      </c>
      <c r="C25" s="70">
        <v>110</v>
      </c>
      <c r="D25" s="72"/>
      <c r="E25" s="43">
        <v>1.5</v>
      </c>
      <c r="F25" s="72"/>
      <c r="G25" s="43">
        <v>-1.8</v>
      </c>
      <c r="H25" s="43">
        <v>1.3</v>
      </c>
      <c r="I25" s="43">
        <f>E25-H25</f>
        <v>0.19999999999999996</v>
      </c>
      <c r="J25" s="43">
        <v>0</v>
      </c>
      <c r="K25" s="43">
        <f t="shared" si="3"/>
        <v>0</v>
      </c>
      <c r="L25" s="44">
        <f>I25/E25*100</f>
        <v>13.33333333333333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2.8400000000000061</v>
      </c>
      <c r="I26" s="75">
        <f>SUM(I23:I25)</f>
        <v>1.5799999999999936</v>
      </c>
      <c r="J26" s="75"/>
      <c r="K26" s="75"/>
      <c r="L26" s="77">
        <f>AVERAGE(L23:L25)</f>
        <v>35.685045948203687</v>
      </c>
      <c r="M26" s="74"/>
    </row>
    <row r="27" spans="1:15" x14ac:dyDescent="0.25">
      <c r="A27" s="1"/>
      <c r="B27" s="78" t="s">
        <v>37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75" hidden="1" x14ac:dyDescent="0.25">
      <c r="A28" s="6">
        <v>14</v>
      </c>
      <c r="B28" s="54" t="s">
        <v>89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idden="1" x14ac:dyDescent="0.25">
      <c r="A29" s="6">
        <v>15</v>
      </c>
      <c r="B29" s="54" t="s">
        <v>38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90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73</v>
      </c>
      <c r="H30" s="43" t="s">
        <v>73</v>
      </c>
      <c r="I30" s="43" t="s">
        <v>73</v>
      </c>
      <c r="J30" s="43" t="s">
        <v>73</v>
      </c>
      <c r="K30" s="43" t="s">
        <v>73</v>
      </c>
      <c r="L30" s="48" t="s">
        <v>73</v>
      </c>
      <c r="M30" s="42">
        <v>0.02</v>
      </c>
    </row>
    <row r="31" spans="1:15" ht="22.5" customHeight="1" x14ac:dyDescent="0.25">
      <c r="A31" s="16">
        <v>15</v>
      </c>
      <c r="B31" s="54" t="s">
        <v>91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73</v>
      </c>
      <c r="H31" s="43" t="s">
        <v>73</v>
      </c>
      <c r="I31" s="43" t="s">
        <v>73</v>
      </c>
      <c r="J31" s="43" t="s">
        <v>73</v>
      </c>
      <c r="K31" s="43" t="s">
        <v>73</v>
      </c>
      <c r="L31" s="48" t="s">
        <v>73</v>
      </c>
      <c r="M31" s="42">
        <v>0.03</v>
      </c>
    </row>
    <row r="32" spans="1:15" x14ac:dyDescent="0.25">
      <c r="A32" s="6">
        <v>16</v>
      </c>
      <c r="B32" s="54" t="s">
        <v>110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191.61</v>
      </c>
      <c r="H32" s="43">
        <f>(D32-G32)*1.37</f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111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0.01</v>
      </c>
      <c r="K33" s="43">
        <f t="shared" ref="K33:K38" si="6">J33</f>
        <v>0.01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92</v>
      </c>
      <c r="C34" s="89">
        <v>60</v>
      </c>
      <c r="D34" s="43" t="s">
        <v>73</v>
      </c>
      <c r="E34" s="43">
        <v>1</v>
      </c>
      <c r="F34" s="43" t="s">
        <v>73</v>
      </c>
      <c r="G34" s="43" t="s">
        <v>73</v>
      </c>
      <c r="H34" s="43" t="s">
        <v>73</v>
      </c>
      <c r="I34" s="43" t="s">
        <v>73</v>
      </c>
      <c r="J34" s="43" t="s">
        <v>73</v>
      </c>
      <c r="K34" s="43" t="s">
        <v>73</v>
      </c>
      <c r="L34" s="48" t="s">
        <v>73</v>
      </c>
      <c r="M34" s="43">
        <v>0.01</v>
      </c>
    </row>
    <row r="35" spans="1:13" x14ac:dyDescent="0.25">
      <c r="A35" s="1">
        <v>19</v>
      </c>
      <c r="B35" s="40" t="s">
        <v>39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182.51</v>
      </c>
      <c r="H35" s="43">
        <v>0</v>
      </c>
      <c r="I35" s="43">
        <f t="shared" si="5"/>
        <v>3.93</v>
      </c>
      <c r="J35" s="43">
        <v>0.11</v>
      </c>
      <c r="K35" s="43">
        <f t="shared" si="6"/>
        <v>0.11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40</v>
      </c>
      <c r="C36" s="91">
        <v>65</v>
      </c>
      <c r="D36" s="43">
        <v>192.5</v>
      </c>
      <c r="E36" s="43">
        <v>1.07</v>
      </c>
      <c r="F36" s="43">
        <v>192.5</v>
      </c>
      <c r="G36" s="43">
        <v>191.15</v>
      </c>
      <c r="H36" s="43">
        <f>(D36-G36)*0.59</f>
        <v>0.79649999999999666</v>
      </c>
      <c r="I36" s="43">
        <f>E36-H36</f>
        <v>0.27350000000000341</v>
      </c>
      <c r="J36" s="43">
        <v>0.03</v>
      </c>
      <c r="K36" s="43">
        <f t="shared" si="6"/>
        <v>0.03</v>
      </c>
      <c r="L36" s="44">
        <f>I36/E36*100</f>
        <v>25.560747663551719</v>
      </c>
      <c r="M36" s="43">
        <v>0.01</v>
      </c>
    </row>
    <row r="37" spans="1:13" x14ac:dyDescent="0.25">
      <c r="A37" s="1">
        <v>21</v>
      </c>
      <c r="B37" s="92" t="s">
        <v>41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179.15</v>
      </c>
      <c r="H37" s="43">
        <v>0</v>
      </c>
      <c r="I37" s="43">
        <f t="shared" si="5"/>
        <v>1.75</v>
      </c>
      <c r="J37" s="43">
        <v>0.17</v>
      </c>
      <c r="K37" s="43">
        <f t="shared" si="6"/>
        <v>0.17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42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174.03</v>
      </c>
      <c r="H38" s="43">
        <f>(D38-G38)*0.95</f>
        <v>0</v>
      </c>
      <c r="I38" s="43">
        <f t="shared" si="5"/>
        <v>1.03</v>
      </c>
      <c r="J38" s="43">
        <v>0.19</v>
      </c>
      <c r="K38" s="96">
        <f t="shared" si="6"/>
        <v>0.19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0.99250000000002081</v>
      </c>
      <c r="I39" s="60">
        <f>SUM(I28:I38)</f>
        <v>11.607499999999979</v>
      </c>
      <c r="J39" s="60"/>
      <c r="K39" s="60"/>
      <c r="L39" s="62">
        <f>AVERAGE(L28:L38)</f>
        <v>88.371564046178975</v>
      </c>
      <c r="M39" s="5"/>
    </row>
    <row r="40" spans="1:13" x14ac:dyDescent="0.25">
      <c r="A40" s="1"/>
      <c r="B40" s="101" t="s">
        <v>43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44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189.46</v>
      </c>
      <c r="H41" s="43">
        <f>(D41-G41)*570000/1000000</f>
        <v>2.2799999999995463E-2</v>
      </c>
      <c r="I41" s="43">
        <f>E41-H41</f>
        <v>1.1672000000000045</v>
      </c>
      <c r="J41" s="43">
        <v>0.04</v>
      </c>
      <c r="K41" s="43">
        <f t="shared" ref="K41:K43" si="7">J41</f>
        <v>0.04</v>
      </c>
      <c r="L41" s="107">
        <f>(E41-H41)/E41*100</f>
        <v>98.084033613445754</v>
      </c>
      <c r="M41" s="50">
        <v>0.05</v>
      </c>
    </row>
    <row r="42" spans="1:13" x14ac:dyDescent="0.25">
      <c r="A42" s="1">
        <v>24</v>
      </c>
      <c r="B42" s="108" t="s">
        <v>45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185.51</v>
      </c>
      <c r="H42" s="43">
        <v>0</v>
      </c>
      <c r="I42" s="43">
        <f>E42-H42</f>
        <v>1.83</v>
      </c>
      <c r="J42" s="43">
        <v>0.04</v>
      </c>
      <c r="K42" s="43">
        <f t="shared" si="7"/>
        <v>0.04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46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180.2</v>
      </c>
      <c r="H43" s="43">
        <f>(D43-G43)*640000/1000000</f>
        <v>0.25600000000000361</v>
      </c>
      <c r="I43" s="43">
        <f>E43-H43</f>
        <v>0.76399999999999646</v>
      </c>
      <c r="J43" s="43">
        <v>0.04</v>
      </c>
      <c r="K43" s="96">
        <f t="shared" si="7"/>
        <v>0.04</v>
      </c>
      <c r="L43" s="107">
        <f>(E43-H43)/E43*100</f>
        <v>74.901960784313388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0.27879999999999905</v>
      </c>
      <c r="I44" s="60">
        <f>SUM(I41:I43)</f>
        <v>3.7612000000000014</v>
      </c>
      <c r="J44" s="60"/>
      <c r="K44" s="60"/>
      <c r="L44" s="112">
        <f>AVERAGE(L41:L43)</f>
        <v>90.995331465919705</v>
      </c>
      <c r="M44" s="5"/>
    </row>
    <row r="45" spans="1:13" x14ac:dyDescent="0.25">
      <c r="A45" s="1"/>
      <c r="B45" s="78" t="s">
        <v>47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48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182</v>
      </c>
      <c r="H46" s="86">
        <f>(D46-G46)*667000/1000000</f>
        <v>0.33350000000000002</v>
      </c>
      <c r="I46" s="86">
        <f>E46-H46</f>
        <v>0.74650000000000005</v>
      </c>
      <c r="J46" s="43">
        <v>0.02</v>
      </c>
      <c r="K46" s="86">
        <f t="shared" ref="K46" si="8">J46</f>
        <v>0.02</v>
      </c>
      <c r="L46" s="107">
        <f>(E46-H46)/E46*100</f>
        <v>69.120370370370367</v>
      </c>
      <c r="M46" s="116">
        <v>0.04</v>
      </c>
    </row>
    <row r="47" spans="1:13" x14ac:dyDescent="0.25">
      <c r="A47" s="1">
        <v>27</v>
      </c>
      <c r="B47" s="117" t="s">
        <v>49</v>
      </c>
      <c r="C47" s="109">
        <v>62.8</v>
      </c>
      <c r="D47" s="50">
        <v>177</v>
      </c>
      <c r="E47" s="50">
        <v>1.41</v>
      </c>
      <c r="F47" s="43">
        <v>177</v>
      </c>
      <c r="G47" s="43">
        <v>176.8</v>
      </c>
      <c r="H47" s="115">
        <f>(D47-G47)*628000/1000000</f>
        <v>0.12559999999999286</v>
      </c>
      <c r="I47" s="115">
        <f>E47-H47</f>
        <v>1.2844000000000071</v>
      </c>
      <c r="J47" s="43">
        <v>0.02</v>
      </c>
      <c r="K47" s="86">
        <f>J47</f>
        <v>0.02</v>
      </c>
      <c r="L47" s="107">
        <f>(E47-H47)/E47*100</f>
        <v>91.092198581560794</v>
      </c>
      <c r="M47" s="118">
        <v>0.05</v>
      </c>
    </row>
    <row r="48" spans="1:13" x14ac:dyDescent="0.25">
      <c r="A48" s="1">
        <v>28</v>
      </c>
      <c r="B48" s="119" t="s">
        <v>50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174.55</v>
      </c>
      <c r="H48" s="115">
        <f>(D48-G48)*0.56</f>
        <v>0.39199999999999369</v>
      </c>
      <c r="I48" s="115">
        <f>E48-H48</f>
        <v>0.77800000000000624</v>
      </c>
      <c r="J48" s="43">
        <v>0.02</v>
      </c>
      <c r="K48" s="86">
        <f>J48</f>
        <v>0.02</v>
      </c>
      <c r="L48" s="107">
        <f>(E48-H48)/E48*100</f>
        <v>66.495726495727041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1"/>
      <c r="H49" s="123">
        <f>SUM(H46:H48)</f>
        <v>0.85109999999998653</v>
      </c>
      <c r="I49" s="123">
        <f>SUM(I46:I48)</f>
        <v>2.8089000000000133</v>
      </c>
      <c r="J49" s="60"/>
      <c r="K49" s="124"/>
      <c r="L49" s="125">
        <f>AVERAGE(L46:L48)</f>
        <v>75.569431815886063</v>
      </c>
      <c r="M49" s="126"/>
    </row>
    <row r="50" spans="1:13" ht="14.25" customHeight="1" x14ac:dyDescent="0.25">
      <c r="A50" s="1"/>
      <c r="B50" s="127" t="s">
        <v>51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25">
      <c r="A51" s="1">
        <v>29</v>
      </c>
      <c r="B51" s="210" t="s">
        <v>95</v>
      </c>
      <c r="C51" s="211">
        <v>77</v>
      </c>
      <c r="D51" s="212">
        <v>215.1</v>
      </c>
      <c r="E51" s="213">
        <v>0.91</v>
      </c>
      <c r="F51" s="213">
        <v>215.1</v>
      </c>
      <c r="G51" s="87"/>
      <c r="H51" s="213"/>
      <c r="I51" s="213"/>
      <c r="J51" s="213"/>
      <c r="K51" s="213"/>
      <c r="L51" s="214"/>
      <c r="M51" s="213">
        <v>7.0000000000000007E-2</v>
      </c>
    </row>
    <row r="52" spans="1:13" x14ac:dyDescent="0.25">
      <c r="A52" s="1">
        <v>29</v>
      </c>
      <c r="B52" s="131" t="s">
        <v>96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212.5</v>
      </c>
      <c r="H52" s="43">
        <v>0.04</v>
      </c>
      <c r="I52" s="43">
        <f t="shared" ref="I52:I61" si="9">E52-H52</f>
        <v>2.4300000000000002</v>
      </c>
      <c r="J52" s="43">
        <v>0.15</v>
      </c>
      <c r="K52" s="43">
        <f t="shared" ref="K52:K61" si="10">J52</f>
        <v>0.15</v>
      </c>
      <c r="L52" s="114">
        <v>100</v>
      </c>
      <c r="M52" s="50">
        <v>0.1</v>
      </c>
    </row>
    <row r="53" spans="1:13" x14ac:dyDescent="0.25">
      <c r="A53" s="1">
        <v>30</v>
      </c>
      <c r="B53" s="131" t="s">
        <v>97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195.13</v>
      </c>
      <c r="H53" s="43">
        <v>0.25</v>
      </c>
      <c r="I53" s="43">
        <f t="shared" si="9"/>
        <v>0.36</v>
      </c>
      <c r="J53" s="43">
        <v>0.05</v>
      </c>
      <c r="K53" s="43">
        <f t="shared" si="10"/>
        <v>0.05</v>
      </c>
      <c r="L53" s="44">
        <f t="shared" ref="L53" si="11">I53/E53*100</f>
        <v>59.016393442622949</v>
      </c>
      <c r="M53" s="50">
        <v>0.15</v>
      </c>
    </row>
    <row r="54" spans="1:13" x14ac:dyDescent="0.25">
      <c r="A54" s="1">
        <v>31</v>
      </c>
      <c r="B54" s="131" t="s">
        <v>98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190.78</v>
      </c>
      <c r="H54" s="43">
        <v>1.52</v>
      </c>
      <c r="I54" s="43">
        <f>E54-H54</f>
        <v>0.21999999999999997</v>
      </c>
      <c r="J54" s="43">
        <v>0.05</v>
      </c>
      <c r="K54" s="43">
        <f t="shared" si="10"/>
        <v>0.05</v>
      </c>
      <c r="L54" s="44">
        <v>28</v>
      </c>
      <c r="M54" s="42">
        <v>0.15</v>
      </c>
    </row>
    <row r="55" spans="1:13" x14ac:dyDescent="0.25">
      <c r="A55" s="1">
        <v>32</v>
      </c>
      <c r="B55" s="131" t="s">
        <v>99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189.5</v>
      </c>
      <c r="H55" s="43">
        <v>0.11</v>
      </c>
      <c r="I55" s="43">
        <f t="shared" si="9"/>
        <v>1.8199999999999998</v>
      </c>
      <c r="J55" s="43">
        <v>0.4</v>
      </c>
      <c r="K55" s="43">
        <f t="shared" si="10"/>
        <v>0.4</v>
      </c>
      <c r="L55" s="44">
        <v>100</v>
      </c>
      <c r="M55" s="43">
        <v>0.2</v>
      </c>
    </row>
    <row r="56" spans="1:13" x14ac:dyDescent="0.25">
      <c r="A56" s="1">
        <v>33</v>
      </c>
      <c r="B56" s="131" t="s">
        <v>100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185.72</v>
      </c>
      <c r="H56" s="43">
        <v>0</v>
      </c>
      <c r="I56" s="43">
        <f t="shared" si="9"/>
        <v>1.07</v>
      </c>
      <c r="J56" s="43">
        <v>0.3</v>
      </c>
      <c r="K56" s="43">
        <v>0.3</v>
      </c>
      <c r="L56" s="114">
        <v>87</v>
      </c>
      <c r="M56" s="50">
        <v>0.25</v>
      </c>
    </row>
    <row r="57" spans="1:13" x14ac:dyDescent="0.25">
      <c r="A57" s="1">
        <v>34</v>
      </c>
      <c r="B57" s="131" t="s">
        <v>101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182.42</v>
      </c>
      <c r="H57" s="43">
        <v>0</v>
      </c>
      <c r="I57" s="43">
        <f t="shared" si="9"/>
        <v>1.47</v>
      </c>
      <c r="J57" s="43">
        <v>0.3</v>
      </c>
      <c r="K57" s="43">
        <f>J57</f>
        <v>0.3</v>
      </c>
      <c r="L57" s="44">
        <v>101</v>
      </c>
      <c r="M57" s="50">
        <v>0.3</v>
      </c>
    </row>
    <row r="58" spans="1:13" x14ac:dyDescent="0.25">
      <c r="A58" s="1">
        <v>35</v>
      </c>
      <c r="B58" s="49" t="s">
        <v>52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173.01</v>
      </c>
      <c r="H58" s="43">
        <v>0</v>
      </c>
      <c r="I58" s="43">
        <f t="shared" si="9"/>
        <v>1.1299999999999999</v>
      </c>
      <c r="J58" s="43">
        <v>0.3</v>
      </c>
      <c r="K58" s="43">
        <f t="shared" si="10"/>
        <v>0.3</v>
      </c>
      <c r="L58" s="44">
        <f t="shared" ref="L58:L61" si="12">I58/E58*100</f>
        <v>100</v>
      </c>
      <c r="M58" s="42">
        <v>0.35</v>
      </c>
    </row>
    <row r="59" spans="1:13" x14ac:dyDescent="0.25">
      <c r="A59" s="1">
        <v>36</v>
      </c>
      <c r="B59" s="131" t="s">
        <v>108</v>
      </c>
      <c r="C59" s="47">
        <v>68</v>
      </c>
      <c r="D59" s="42">
        <v>169</v>
      </c>
      <c r="E59" s="42">
        <v>1.2</v>
      </c>
      <c r="F59" s="42">
        <v>169</v>
      </c>
      <c r="G59" s="43">
        <v>168.85</v>
      </c>
      <c r="H59" s="43">
        <v>0</v>
      </c>
      <c r="I59" s="43">
        <f t="shared" si="9"/>
        <v>1.2</v>
      </c>
      <c r="J59" s="43">
        <v>1.5</v>
      </c>
      <c r="K59" s="43">
        <f t="shared" si="10"/>
        <v>1.5</v>
      </c>
      <c r="L59" s="44">
        <v>95</v>
      </c>
      <c r="M59" s="42">
        <v>0.4</v>
      </c>
    </row>
    <row r="60" spans="1:13" x14ac:dyDescent="0.25">
      <c r="A60" s="1">
        <v>37</v>
      </c>
      <c r="B60" s="136" t="s">
        <v>53</v>
      </c>
      <c r="C60" s="137">
        <v>102</v>
      </c>
      <c r="D60" s="42">
        <v>163</v>
      </c>
      <c r="E60" s="42">
        <v>2.5</v>
      </c>
      <c r="F60" s="42">
        <v>163</v>
      </c>
      <c r="G60" s="43">
        <v>163.15</v>
      </c>
      <c r="H60" s="43">
        <v>0</v>
      </c>
      <c r="I60" s="43">
        <f>E60-H60</f>
        <v>2.5</v>
      </c>
      <c r="J60" s="43">
        <v>2.5</v>
      </c>
      <c r="K60" s="43">
        <f t="shared" si="10"/>
        <v>2.5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75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160.55000000000001</v>
      </c>
      <c r="H61" s="43">
        <v>0</v>
      </c>
      <c r="I61" s="43">
        <f t="shared" si="9"/>
        <v>1.28</v>
      </c>
      <c r="J61" s="43">
        <v>2.6</v>
      </c>
      <c r="K61" s="96">
        <f t="shared" si="10"/>
        <v>2.6</v>
      </c>
      <c r="L61" s="114">
        <f t="shared" si="12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1.9200000000000002</v>
      </c>
      <c r="I62" s="60">
        <f>SUM(I51:I53,I54:I61)</f>
        <v>13.479999999999999</v>
      </c>
      <c r="J62" s="60"/>
      <c r="K62" s="139"/>
      <c r="L62" s="140">
        <f>AVERAGE(L51:L53,L54:L61)</f>
        <v>87.001639344262301</v>
      </c>
      <c r="M62" s="141"/>
    </row>
    <row r="63" spans="1:13" x14ac:dyDescent="0.25">
      <c r="A63" s="1"/>
      <c r="B63" s="142" t="s">
        <v>54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102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217.9</v>
      </c>
      <c r="H64" s="43">
        <v>0.37</v>
      </c>
      <c r="I64" s="43">
        <f>E64-H64</f>
        <v>0.75000000000000011</v>
      </c>
      <c r="J64" s="43">
        <v>0.05</v>
      </c>
      <c r="K64" s="43">
        <v>0.05</v>
      </c>
      <c r="L64" s="114">
        <v>78</v>
      </c>
      <c r="M64" s="50">
        <v>0.01</v>
      </c>
    </row>
    <row r="65" spans="1:13" x14ac:dyDescent="0.25">
      <c r="A65" s="1">
        <v>40</v>
      </c>
      <c r="B65" s="131" t="s">
        <v>103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211.5</v>
      </c>
      <c r="H65" s="43">
        <v>0.05</v>
      </c>
      <c r="I65" s="43">
        <f t="shared" ref="I65:I70" si="13">E65-H65</f>
        <v>2.16</v>
      </c>
      <c r="J65" s="43">
        <v>0.09</v>
      </c>
      <c r="K65" s="43">
        <v>0.09</v>
      </c>
      <c r="L65" s="114">
        <v>100</v>
      </c>
      <c r="M65" s="43">
        <v>0.04</v>
      </c>
    </row>
    <row r="66" spans="1:13" x14ac:dyDescent="0.25">
      <c r="A66" s="1">
        <v>41</v>
      </c>
      <c r="B66" s="131" t="s">
        <v>104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188.3</v>
      </c>
      <c r="H66" s="43">
        <v>1.0900000000000001</v>
      </c>
      <c r="I66" s="43">
        <f t="shared" si="13"/>
        <v>0.49</v>
      </c>
      <c r="J66" s="43">
        <v>0.03</v>
      </c>
      <c r="K66" s="43">
        <v>0.03</v>
      </c>
      <c r="L66" s="114">
        <v>45</v>
      </c>
      <c r="M66" s="43">
        <v>0.06</v>
      </c>
    </row>
    <row r="67" spans="1:13" x14ac:dyDescent="0.25">
      <c r="A67" s="1">
        <v>42</v>
      </c>
      <c r="B67" s="131" t="s">
        <v>105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184.45</v>
      </c>
      <c r="H67" s="43">
        <v>0.06</v>
      </c>
      <c r="I67" s="43">
        <f t="shared" si="13"/>
        <v>1.3699999999999999</v>
      </c>
      <c r="J67" s="43">
        <v>0.12</v>
      </c>
      <c r="K67" s="43">
        <f t="shared" ref="K67:K70" si="14">J67</f>
        <v>0.12</v>
      </c>
      <c r="L67" s="114">
        <v>97</v>
      </c>
      <c r="M67" s="43">
        <v>7.0000000000000007E-2</v>
      </c>
    </row>
    <row r="68" spans="1:13" ht="15" customHeight="1" x14ac:dyDescent="0.25">
      <c r="A68" s="1">
        <v>43</v>
      </c>
      <c r="B68" s="149" t="s">
        <v>106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73</v>
      </c>
      <c r="H68" s="43" t="s">
        <v>73</v>
      </c>
      <c r="I68" s="43" t="s">
        <v>73</v>
      </c>
      <c r="J68" s="43" t="s">
        <v>73</v>
      </c>
      <c r="K68" s="43" t="s">
        <v>73</v>
      </c>
      <c r="L68" s="44" t="s">
        <v>73</v>
      </c>
      <c r="M68" s="43">
        <v>0.08</v>
      </c>
    </row>
    <row r="69" spans="1:13" x14ac:dyDescent="0.25">
      <c r="A69" s="1">
        <v>44</v>
      </c>
      <c r="B69" s="38" t="s">
        <v>55</v>
      </c>
      <c r="C69" s="47">
        <v>124.8</v>
      </c>
      <c r="D69" s="43">
        <v>97.97</v>
      </c>
      <c r="E69" s="43">
        <v>2.5</v>
      </c>
      <c r="F69" s="43">
        <v>97.97</v>
      </c>
      <c r="G69" s="43">
        <v>97.99</v>
      </c>
      <c r="H69" s="43">
        <v>0</v>
      </c>
      <c r="I69" s="43">
        <f t="shared" si="13"/>
        <v>2.5</v>
      </c>
      <c r="J69" s="43">
        <v>0.15</v>
      </c>
      <c r="K69" s="43">
        <f t="shared" si="14"/>
        <v>0.15</v>
      </c>
      <c r="L69" s="44">
        <f t="shared" ref="L69:L70" si="15">(E69-H69)/E69*100</f>
        <v>100</v>
      </c>
      <c r="M69" s="43">
        <v>0.15</v>
      </c>
    </row>
    <row r="70" spans="1:13" x14ac:dyDescent="0.25">
      <c r="A70" s="2">
        <v>45</v>
      </c>
      <c r="B70" s="150" t="s">
        <v>84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160.46</v>
      </c>
      <c r="H70" s="43">
        <f>(D70-G70)*1788000/1000000</f>
        <v>1.788</v>
      </c>
      <c r="I70" s="43">
        <f t="shared" si="13"/>
        <v>0.81200000000000006</v>
      </c>
      <c r="J70" s="43">
        <v>0</v>
      </c>
      <c r="K70" s="43">
        <f t="shared" si="14"/>
        <v>0</v>
      </c>
      <c r="L70" s="44">
        <f t="shared" si="15"/>
        <v>31.230769230769234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2"/>
      <c r="H71" s="60">
        <f>SUM(H64:H70)</f>
        <v>3.3580000000000001</v>
      </c>
      <c r="I71" s="60">
        <f>SUM(I64:I70)</f>
        <v>8.0820000000000007</v>
      </c>
      <c r="J71" s="60"/>
      <c r="K71" s="60"/>
      <c r="L71" s="154">
        <f>AVERAGE(L64:L70)</f>
        <v>75.205128205128204</v>
      </c>
      <c r="M71" s="60"/>
    </row>
    <row r="72" spans="1:13" x14ac:dyDescent="0.25">
      <c r="A72" s="1"/>
      <c r="B72" s="155" t="s">
        <v>56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77</v>
      </c>
      <c r="C73" s="208">
        <v>78</v>
      </c>
      <c r="D73" s="209">
        <v>174.5</v>
      </c>
      <c r="E73" s="202">
        <v>1.1000000000000001</v>
      </c>
      <c r="F73" s="202">
        <v>174.5</v>
      </c>
      <c r="G73" s="238">
        <v>173.74</v>
      </c>
      <c r="H73" s="238">
        <v>0.59</v>
      </c>
      <c r="I73" s="238">
        <f>E73-H73</f>
        <v>0.51000000000000012</v>
      </c>
      <c r="J73" s="239">
        <v>0</v>
      </c>
      <c r="K73" s="239">
        <v>0</v>
      </c>
      <c r="L73" s="240">
        <f>I73/E73*100</f>
        <v>46.363636363636374</v>
      </c>
      <c r="M73" s="238">
        <v>0.02</v>
      </c>
    </row>
    <row r="74" spans="1:13" x14ac:dyDescent="0.25">
      <c r="A74" s="1">
        <v>47</v>
      </c>
      <c r="B74" s="54" t="s">
        <v>107</v>
      </c>
      <c r="C74" s="161">
        <v>220</v>
      </c>
      <c r="D74" s="69">
        <v>168.8</v>
      </c>
      <c r="E74" s="43">
        <v>4.8</v>
      </c>
      <c r="F74" s="43">
        <v>168.8</v>
      </c>
      <c r="G74" s="43">
        <v>168.78</v>
      </c>
      <c r="H74" s="42">
        <f>(D74-G74)*2200000/1000000</f>
        <v>4.4000000000022514E-2</v>
      </c>
      <c r="I74" s="43">
        <f>E74-H74</f>
        <v>4.7559999999999771</v>
      </c>
      <c r="J74" s="43">
        <v>0.04</v>
      </c>
      <c r="K74" s="43">
        <v>0.04</v>
      </c>
      <c r="L74" s="44">
        <f t="shared" ref="L74:L80" si="16">(E74-H74)/E74*100</f>
        <v>99.08333333333286</v>
      </c>
      <c r="M74" s="43">
        <v>7.0000000000000007E-2</v>
      </c>
    </row>
    <row r="75" spans="1:13" x14ac:dyDescent="0.25">
      <c r="A75" s="1">
        <v>48</v>
      </c>
      <c r="B75" s="90" t="s">
        <v>65</v>
      </c>
      <c r="C75" s="91">
        <v>92</v>
      </c>
      <c r="D75" s="96">
        <v>159</v>
      </c>
      <c r="E75" s="201">
        <v>1.28</v>
      </c>
      <c r="F75" s="43">
        <v>159</v>
      </c>
      <c r="G75" s="201">
        <v>158.5</v>
      </c>
      <c r="H75" s="96">
        <f>(D75-G75)*920000/1000000</f>
        <v>0.46</v>
      </c>
      <c r="I75" s="43">
        <f t="shared" ref="I75:I80" si="17">E75-H75</f>
        <v>0.82000000000000006</v>
      </c>
      <c r="J75" s="43">
        <v>0.06</v>
      </c>
      <c r="K75" s="203">
        <v>0.06</v>
      </c>
      <c r="L75" s="204">
        <f t="shared" si="16"/>
        <v>64.0625</v>
      </c>
      <c r="M75" s="43">
        <v>0.1</v>
      </c>
    </row>
    <row r="76" spans="1:13" x14ac:dyDescent="0.25">
      <c r="A76" s="1">
        <v>49</v>
      </c>
      <c r="B76" s="162" t="s">
        <v>66</v>
      </c>
      <c r="C76" s="205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17"/>
        <v>0.46819999999999085</v>
      </c>
      <c r="J76" s="42">
        <v>7.0000000000000007E-2</v>
      </c>
      <c r="K76" s="206">
        <v>7.0000000000000007E-2</v>
      </c>
      <c r="L76" s="204">
        <f t="shared" si="16"/>
        <v>45.901960784312827</v>
      </c>
      <c r="M76" s="50">
        <v>0.1</v>
      </c>
    </row>
    <row r="77" spans="1:13" x14ac:dyDescent="0.25">
      <c r="A77" s="1">
        <v>50</v>
      </c>
      <c r="B77" s="40" t="s">
        <v>67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17"/>
        <v>0.66880000000000117</v>
      </c>
      <c r="J77" s="42">
        <v>0.09</v>
      </c>
      <c r="K77" s="206">
        <v>0.09</v>
      </c>
      <c r="L77" s="204">
        <f t="shared" si="16"/>
        <v>49.176470588235375</v>
      </c>
      <c r="M77" s="50">
        <v>0.11</v>
      </c>
    </row>
    <row r="78" spans="1:13" x14ac:dyDescent="0.25">
      <c r="A78" s="1">
        <v>51</v>
      </c>
      <c r="B78" s="40" t="s">
        <v>68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17"/>
        <v>0.80200000000001126</v>
      </c>
      <c r="J78" s="42">
        <v>0.09</v>
      </c>
      <c r="K78" s="206">
        <v>0.09</v>
      </c>
      <c r="L78" s="204">
        <f t="shared" si="16"/>
        <v>80.200000000001125</v>
      </c>
      <c r="M78" s="50">
        <v>0.11</v>
      </c>
    </row>
    <row r="79" spans="1:13" x14ac:dyDescent="0.25">
      <c r="A79" s="1">
        <v>52</v>
      </c>
      <c r="B79" s="162" t="s">
        <v>69</v>
      </c>
      <c r="C79" s="205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17"/>
        <v>0.36360000000001147</v>
      </c>
      <c r="J79" s="42">
        <v>0.01</v>
      </c>
      <c r="K79" s="206">
        <v>0.01</v>
      </c>
      <c r="L79" s="204">
        <f t="shared" si="16"/>
        <v>30.049586776860455</v>
      </c>
      <c r="M79" s="50">
        <v>0.12</v>
      </c>
    </row>
    <row r="80" spans="1:13" x14ac:dyDescent="0.25">
      <c r="A80" s="1">
        <v>53</v>
      </c>
      <c r="B80" s="162" t="s">
        <v>70</v>
      </c>
      <c r="C80" s="205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17"/>
        <v>0.84600000000000986</v>
      </c>
      <c r="J80" s="42">
        <v>0.11</v>
      </c>
      <c r="K80" s="206">
        <v>0.11</v>
      </c>
      <c r="L80" s="204">
        <f t="shared" si="16"/>
        <v>82.941176470589198</v>
      </c>
      <c r="M80" s="50">
        <v>0.13</v>
      </c>
    </row>
    <row r="81" spans="1:17" x14ac:dyDescent="0.25">
      <c r="A81" s="1">
        <v>54</v>
      </c>
      <c r="B81" s="163" t="s">
        <v>82</v>
      </c>
      <c r="C81" s="207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81</v>
      </c>
      <c r="C82" s="207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83</v>
      </c>
      <c r="C83" s="207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3.8763999999999981</v>
      </c>
      <c r="I84" s="5">
        <f>SUM(I73:I83)</f>
        <v>14.943600000000005</v>
      </c>
      <c r="J84" s="166"/>
      <c r="K84" s="122"/>
      <c r="L84" s="112">
        <f>AVERAGE(L73:L83)</f>
        <v>70.662158724347321</v>
      </c>
      <c r="M84" s="5"/>
    </row>
    <row r="85" spans="1:17" ht="11.25" customHeight="1" x14ac:dyDescent="0.25">
      <c r="A85" s="1"/>
      <c r="B85" s="35" t="s">
        <v>57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58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150.55000000000001</v>
      </c>
      <c r="H86" s="147">
        <f>(D86-G86)*541000/1000000</f>
        <v>1.0549499999999938</v>
      </c>
      <c r="I86" s="147">
        <f>E86-H86</f>
        <v>0.36505000000000609</v>
      </c>
      <c r="J86" s="199">
        <v>0</v>
      </c>
      <c r="K86" s="147">
        <f t="shared" ref="K86" si="18">J86</f>
        <v>0</v>
      </c>
      <c r="L86" s="200">
        <f>(E86-H86)/E86*100</f>
        <v>25.707746478873673</v>
      </c>
      <c r="M86" s="147">
        <v>0.05</v>
      </c>
    </row>
    <row r="87" spans="1:17" ht="13.5" customHeight="1" x14ac:dyDescent="0.25">
      <c r="A87" s="1"/>
      <c r="B87" s="172" t="s">
        <v>59</v>
      </c>
      <c r="C87" s="173"/>
      <c r="D87" s="46"/>
      <c r="E87" s="46"/>
      <c r="F87" s="46"/>
      <c r="G87" s="216"/>
      <c r="H87" s="147"/>
      <c r="I87" s="147"/>
      <c r="J87" s="199"/>
      <c r="K87" s="46"/>
      <c r="L87" s="200"/>
      <c r="M87" s="46"/>
    </row>
    <row r="88" spans="1:17" ht="13.5" customHeight="1" x14ac:dyDescent="0.25">
      <c r="A88" s="1">
        <v>58</v>
      </c>
      <c r="B88" s="174" t="s">
        <v>114</v>
      </c>
      <c r="C88" s="109">
        <v>72</v>
      </c>
      <c r="D88" s="198">
        <v>160</v>
      </c>
      <c r="E88" s="198">
        <v>1.45</v>
      </c>
      <c r="F88" s="198">
        <v>160</v>
      </c>
      <c r="G88" s="233">
        <v>158.4</v>
      </c>
      <c r="H88" s="147">
        <f>(D88-G88)*720000/1000000</f>
        <v>1.1519999999999959</v>
      </c>
      <c r="I88" s="147">
        <f>E88-H88</f>
        <v>0.29800000000000404</v>
      </c>
      <c r="J88" s="199">
        <v>0</v>
      </c>
      <c r="K88" s="198">
        <f>J88</f>
        <v>0</v>
      </c>
      <c r="L88" s="200">
        <f>(E88-H88)/E88*100</f>
        <v>20.551724137931313</v>
      </c>
      <c r="M88" s="198">
        <v>0.01</v>
      </c>
    </row>
    <row r="89" spans="1:17" ht="12.75" customHeight="1" x14ac:dyDescent="0.25">
      <c r="A89" s="1"/>
      <c r="B89" s="35" t="s">
        <v>60</v>
      </c>
      <c r="C89" s="128"/>
      <c r="D89" s="47"/>
      <c r="E89" s="217"/>
      <c r="F89" s="217"/>
      <c r="G89" s="218"/>
      <c r="H89" s="147"/>
      <c r="I89" s="147"/>
      <c r="J89" s="219"/>
      <c r="K89" s="217"/>
      <c r="L89" s="200"/>
      <c r="M89" s="220"/>
    </row>
    <row r="90" spans="1:17" ht="23.25" customHeight="1" x14ac:dyDescent="0.25">
      <c r="A90" s="1">
        <v>59</v>
      </c>
      <c r="B90" s="131" t="s">
        <v>93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73</v>
      </c>
      <c r="H90" s="147" t="s">
        <v>73</v>
      </c>
      <c r="I90" s="147" t="s">
        <v>73</v>
      </c>
      <c r="J90" s="199" t="s">
        <v>73</v>
      </c>
      <c r="K90" s="147" t="s">
        <v>73</v>
      </c>
      <c r="L90" s="200" t="s">
        <v>73</v>
      </c>
      <c r="M90" s="147">
        <v>0.1</v>
      </c>
    </row>
    <row r="91" spans="1:17" x14ac:dyDescent="0.25">
      <c r="A91" s="1"/>
      <c r="B91" s="97" t="s">
        <v>61</v>
      </c>
      <c r="C91" s="79"/>
      <c r="D91" s="47"/>
      <c r="E91" s="47"/>
      <c r="F91" s="47"/>
      <c r="G91" s="221"/>
      <c r="H91" s="47"/>
      <c r="I91" s="47"/>
      <c r="J91" s="205"/>
      <c r="K91" s="47"/>
      <c r="L91" s="200"/>
      <c r="M91" s="147"/>
    </row>
    <row r="92" spans="1:17" ht="24" x14ac:dyDescent="0.25">
      <c r="A92" s="1">
        <v>60</v>
      </c>
      <c r="B92" s="177" t="s">
        <v>112</v>
      </c>
      <c r="C92" s="137">
        <v>106</v>
      </c>
      <c r="D92" s="215"/>
      <c r="E92" s="147">
        <v>2.8</v>
      </c>
      <c r="F92" s="147" t="s">
        <v>73</v>
      </c>
      <c r="G92" s="234"/>
      <c r="H92" s="241">
        <f>G92*1.06*-1</f>
        <v>0</v>
      </c>
      <c r="I92" s="147"/>
      <c r="J92" s="199"/>
      <c r="K92" s="147"/>
      <c r="L92" s="200"/>
      <c r="M92" s="147">
        <v>0.08</v>
      </c>
    </row>
    <row r="93" spans="1:17" ht="12" customHeight="1" x14ac:dyDescent="0.25">
      <c r="A93" s="15"/>
      <c r="B93" s="155" t="s">
        <v>62</v>
      </c>
      <c r="C93" s="178"/>
      <c r="D93" s="47"/>
      <c r="E93" s="47"/>
      <c r="F93" s="47"/>
      <c r="G93" s="221"/>
      <c r="H93" s="47"/>
      <c r="I93" s="47"/>
      <c r="J93" s="205"/>
      <c r="K93" s="47"/>
      <c r="L93" s="222"/>
      <c r="M93" s="147"/>
    </row>
    <row r="94" spans="1:17" x14ac:dyDescent="0.25">
      <c r="A94" s="6">
        <v>61</v>
      </c>
      <c r="B94" s="54" t="s">
        <v>78</v>
      </c>
      <c r="C94" s="196">
        <v>56.5</v>
      </c>
      <c r="D94" s="223">
        <v>130.94999999999999</v>
      </c>
      <c r="E94" s="224">
        <v>1.08</v>
      </c>
      <c r="F94" s="224">
        <v>130.94999999999999</v>
      </c>
      <c r="G94" s="235">
        <v>126.95</v>
      </c>
      <c r="H94" s="235">
        <v>1.08</v>
      </c>
      <c r="I94" s="235">
        <f>E94-H94</f>
        <v>0</v>
      </c>
      <c r="J94" s="235">
        <v>0</v>
      </c>
      <c r="K94" s="235">
        <v>0</v>
      </c>
      <c r="L94" s="236">
        <f>I94/E94*100</f>
        <v>0</v>
      </c>
      <c r="M94" s="235">
        <v>0.21</v>
      </c>
      <c r="Q94" s="8" t="s">
        <v>74</v>
      </c>
    </row>
    <row r="95" spans="1:17" x14ac:dyDescent="0.25">
      <c r="A95" s="6">
        <v>62</v>
      </c>
      <c r="B95" s="54" t="s">
        <v>79</v>
      </c>
      <c r="C95" s="196">
        <v>175</v>
      </c>
      <c r="D95" s="223">
        <v>97.2</v>
      </c>
      <c r="E95" s="224">
        <v>1.66</v>
      </c>
      <c r="F95" s="224">
        <v>97.2</v>
      </c>
      <c r="G95" s="235">
        <v>97.2</v>
      </c>
      <c r="H95" s="235">
        <v>0</v>
      </c>
      <c r="I95" s="235">
        <f>E95-H95</f>
        <v>1.66</v>
      </c>
      <c r="J95" s="235">
        <v>0.09</v>
      </c>
      <c r="K95" s="235">
        <v>0.09</v>
      </c>
      <c r="L95" s="236">
        <f>I95/E95*100</f>
        <v>100</v>
      </c>
      <c r="M95" s="235">
        <v>0.32</v>
      </c>
    </row>
    <row r="96" spans="1:17" x14ac:dyDescent="0.25">
      <c r="A96" s="6"/>
      <c r="B96" s="179" t="s">
        <v>33</v>
      </c>
      <c r="C96" s="180"/>
      <c r="D96" s="225"/>
      <c r="E96" s="58">
        <f>E94+E95</f>
        <v>2.74</v>
      </c>
      <c r="F96" s="58"/>
      <c r="G96" s="226"/>
      <c r="H96" s="58">
        <f>H94+H95</f>
        <v>1.08</v>
      </c>
      <c r="I96" s="58">
        <f>I94+I95</f>
        <v>1.66</v>
      </c>
      <c r="J96" s="58"/>
      <c r="K96" s="58"/>
      <c r="L96" s="227">
        <f>(L94+L95)/2</f>
        <v>50</v>
      </c>
      <c r="M96" s="58"/>
    </row>
    <row r="97" spans="1:13" x14ac:dyDescent="0.25">
      <c r="A97" s="6"/>
      <c r="B97" s="179" t="s">
        <v>63</v>
      </c>
      <c r="C97" s="181"/>
      <c r="D97" s="145"/>
      <c r="E97" s="145"/>
      <c r="F97" s="145"/>
      <c r="G97" s="228"/>
      <c r="H97" s="145"/>
      <c r="I97" s="145"/>
      <c r="J97" s="145"/>
      <c r="K97" s="145"/>
      <c r="L97" s="229"/>
      <c r="M97" s="70"/>
    </row>
    <row r="98" spans="1:13" x14ac:dyDescent="0.25">
      <c r="A98" s="6">
        <v>63</v>
      </c>
      <c r="B98" s="71" t="s">
        <v>80</v>
      </c>
      <c r="C98" s="195">
        <v>135</v>
      </c>
      <c r="D98" s="223">
        <v>139.19999999999999</v>
      </c>
      <c r="E98" s="224">
        <v>2.16</v>
      </c>
      <c r="F98" s="224">
        <v>139.19999999999999</v>
      </c>
      <c r="G98" s="235">
        <v>139.19999999999999</v>
      </c>
      <c r="H98" s="235">
        <v>0</v>
      </c>
      <c r="I98" s="235">
        <f>E98-H98</f>
        <v>2.16</v>
      </c>
      <c r="J98" s="237">
        <v>2E-3</v>
      </c>
      <c r="K98" s="237">
        <v>2E-3</v>
      </c>
      <c r="L98" s="236">
        <f>I98/E98*100</f>
        <v>100</v>
      </c>
      <c r="M98" s="235">
        <v>0.06</v>
      </c>
    </row>
    <row r="99" spans="1:13" x14ac:dyDescent="0.25">
      <c r="A99" s="1"/>
      <c r="B99" s="97" t="s">
        <v>64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9"/>
      <c r="M99" s="230"/>
    </row>
    <row r="100" spans="1:13" ht="21.75" customHeight="1" x14ac:dyDescent="0.25">
      <c r="A100" s="1">
        <v>64</v>
      </c>
      <c r="B100" s="54" t="s">
        <v>94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73</v>
      </c>
      <c r="H100" s="70" t="s">
        <v>73</v>
      </c>
      <c r="I100" s="70" t="s">
        <v>73</v>
      </c>
      <c r="J100" s="70" t="s">
        <v>73</v>
      </c>
      <c r="K100" s="70" t="s">
        <v>73</v>
      </c>
      <c r="L100" s="70" t="s">
        <v>73</v>
      </c>
      <c r="M100" s="70">
        <v>0.03</v>
      </c>
    </row>
    <row r="101" spans="1:13" x14ac:dyDescent="0.25">
      <c r="A101" s="1"/>
      <c r="B101" s="182" t="s">
        <v>72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H21+H26+H39+H44+H49+H62+H71+H84+H86+H88+H92+H96</f>
        <v>17.795049999999968</v>
      </c>
      <c r="I101" s="5">
        <f>I21+I26+I39+I44+I49+I62+I71+I84+I86+I88+I92+I96</f>
        <v>116.78495000000002</v>
      </c>
      <c r="J101" s="5"/>
      <c r="K101" s="5"/>
      <c r="L101" s="183">
        <f>I101/E101*100</f>
        <v>79.364559972816863</v>
      </c>
      <c r="M101" s="175"/>
    </row>
    <row r="102" spans="1:13" x14ac:dyDescent="0.25">
      <c r="A102" s="19"/>
      <c r="B102" s="242" t="s">
        <v>85</v>
      </c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243"/>
    </row>
    <row r="103" spans="1:13" x14ac:dyDescent="0.25">
      <c r="A103" s="231">
        <v>1</v>
      </c>
      <c r="B103" s="184" t="s">
        <v>88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100.9</v>
      </c>
      <c r="H103" s="176">
        <f>(D103-G103)*1.34</f>
        <v>1.6079999999999848</v>
      </c>
      <c r="I103" s="176">
        <f>E103-H103</f>
        <v>0.80200000000001537</v>
      </c>
      <c r="J103" s="185">
        <v>0.02</v>
      </c>
      <c r="K103" s="185">
        <v>0.02</v>
      </c>
      <c r="L103" s="186">
        <f>I103/E103*100</f>
        <v>33.278008298755822</v>
      </c>
      <c r="M103" s="176"/>
    </row>
    <row r="104" spans="1:13" x14ac:dyDescent="0.25">
      <c r="A104" s="232">
        <v>2</v>
      </c>
      <c r="B104" s="39" t="s">
        <v>86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169.33</v>
      </c>
      <c r="H104" s="50">
        <f>(D104-G104)*3.39</f>
        <v>0.57629999999995762</v>
      </c>
      <c r="I104" s="50">
        <f t="shared" ref="I104:I105" si="19">E104-H104</f>
        <v>3.483700000000042</v>
      </c>
      <c r="J104" s="187">
        <v>2</v>
      </c>
      <c r="K104" s="187">
        <v>2</v>
      </c>
      <c r="L104" s="114">
        <f t="shared" ref="L104:L105" si="20">I104/E104*100</f>
        <v>85.805418719212867</v>
      </c>
      <c r="M104" s="50"/>
    </row>
    <row r="105" spans="1:13" x14ac:dyDescent="0.25">
      <c r="A105" s="232">
        <v>3</v>
      </c>
      <c r="B105" s="39" t="s">
        <v>87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19"/>
        <v>0.39999999999999991</v>
      </c>
      <c r="J105" s="187">
        <v>0</v>
      </c>
      <c r="K105" s="187">
        <v>0</v>
      </c>
      <c r="L105" s="114">
        <f t="shared" si="20"/>
        <v>39.999999999999993</v>
      </c>
      <c r="M105" s="50"/>
    </row>
    <row r="106" spans="1:13" x14ac:dyDescent="0.25">
      <c r="A106" s="18"/>
      <c r="B106" s="188"/>
      <c r="C106" s="5"/>
      <c r="D106" s="5"/>
      <c r="E106" s="5">
        <f>SUM(E103:E105)</f>
        <v>7.47</v>
      </c>
      <c r="F106" s="5"/>
      <c r="G106" s="189"/>
      <c r="H106" s="5">
        <f>SUM(H103:H105)</f>
        <v>2.7842999999999427</v>
      </c>
      <c r="I106" s="5">
        <f>SUM(I103:I105)</f>
        <v>4.6857000000000575</v>
      </c>
      <c r="J106" s="5"/>
      <c r="K106" s="5"/>
      <c r="L106" s="112">
        <f>(L103+L104+L105)/3</f>
        <v>53.02780900598956</v>
      </c>
      <c r="M106" s="5"/>
    </row>
    <row r="107" spans="1:13" x14ac:dyDescent="0.2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90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2023-01-03T09:25:20Z</cp:lastPrinted>
  <dcterms:created xsi:type="dcterms:W3CDTF">2018-12-04T11:50:50Z</dcterms:created>
  <dcterms:modified xsi:type="dcterms:W3CDTF">2023-01-09T13:38:18Z</dcterms:modified>
</cp:coreProperties>
</file>